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13_ncr:1_{FB8C1173-A50D-42F2-B931-82841ED7CD3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01 - rekonstrukce komunikace" sheetId="2" r:id="rId2"/>
  </sheets>
  <definedNames>
    <definedName name="_xlnm._FilterDatabase" localSheetId="1" hidden="1">'01 - rekonstrukce komunikace'!$C$130:$K$295</definedName>
    <definedName name="_xlnm.Print_Titles" localSheetId="1">'01 - rekonstrukce komunikace'!$130:$130</definedName>
    <definedName name="_xlnm.Print_Titles" localSheetId="0">'Rekapitulace stavby'!$92:$92</definedName>
    <definedName name="_xlnm.Print_Area" localSheetId="1">'01 - rekonstrukce komunikace'!$C$4:$J$76,'01 - rekonstrukce komunikace'!$C$82:$J$112,'01 - rekonstrukce komunikace'!$C$118:$K$295</definedName>
    <definedName name="_xlnm.Print_Area" localSheetId="0">'Rekapitulace stavby'!$D$4:$AO$76,'Rekapitulace stavby'!$C$82:$AQ$99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5" i="1"/>
  <c r="J37" i="2"/>
  <c r="AX95" i="1"/>
  <c r="BI295" i="2"/>
  <c r="BH295" i="2"/>
  <c r="BG295" i="2"/>
  <c r="BF295" i="2"/>
  <c r="T295" i="2"/>
  <c r="T294" i="2" s="1"/>
  <c r="R295" i="2"/>
  <c r="R294" i="2" s="1"/>
  <c r="P295" i="2"/>
  <c r="P294" i="2" s="1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0" i="2"/>
  <c r="BH290" i="2"/>
  <c r="BG290" i="2"/>
  <c r="BF290" i="2"/>
  <c r="T290" i="2"/>
  <c r="T289" i="2" s="1"/>
  <c r="R290" i="2"/>
  <c r="R289" i="2"/>
  <c r="P290" i="2"/>
  <c r="P289" i="2"/>
  <c r="BI287" i="2"/>
  <c r="BH287" i="2"/>
  <c r="BG287" i="2"/>
  <c r="BF287" i="2"/>
  <c r="T287" i="2"/>
  <c r="T286" i="2"/>
  <c r="R287" i="2"/>
  <c r="R286" i="2"/>
  <c r="P287" i="2"/>
  <c r="P286" i="2" s="1"/>
  <c r="BI285" i="2"/>
  <c r="BH285" i="2"/>
  <c r="BG285" i="2"/>
  <c r="BF285" i="2"/>
  <c r="T285" i="2"/>
  <c r="R285" i="2"/>
  <c r="P285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7" i="2"/>
  <c r="BH267" i="2"/>
  <c r="BG267" i="2"/>
  <c r="BF267" i="2"/>
  <c r="T267" i="2"/>
  <c r="R267" i="2"/>
  <c r="P267" i="2"/>
  <c r="BI264" i="2"/>
  <c r="BH264" i="2"/>
  <c r="BG264" i="2"/>
  <c r="BF264" i="2"/>
  <c r="T264" i="2"/>
  <c r="R264" i="2"/>
  <c r="P264" i="2"/>
  <c r="BI261" i="2"/>
  <c r="BH261" i="2"/>
  <c r="BG261" i="2"/>
  <c r="BF261" i="2"/>
  <c r="T261" i="2"/>
  <c r="R261" i="2"/>
  <c r="P261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3" i="2"/>
  <c r="BH253" i="2"/>
  <c r="BG253" i="2"/>
  <c r="BF253" i="2"/>
  <c r="T253" i="2"/>
  <c r="R253" i="2"/>
  <c r="P253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1" i="2"/>
  <c r="BH231" i="2"/>
  <c r="BG231" i="2"/>
  <c r="BF231" i="2"/>
  <c r="T231" i="2"/>
  <c r="R231" i="2"/>
  <c r="P231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11" i="2"/>
  <c r="BH211" i="2"/>
  <c r="BG211" i="2"/>
  <c r="BF211" i="2"/>
  <c r="T211" i="2"/>
  <c r="R211" i="2"/>
  <c r="P211" i="2"/>
  <c r="BI198" i="2"/>
  <c r="BH198" i="2"/>
  <c r="BG198" i="2"/>
  <c r="BF198" i="2"/>
  <c r="T198" i="2"/>
  <c r="R198" i="2"/>
  <c r="P198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6" i="2"/>
  <c r="BH146" i="2"/>
  <c r="BG146" i="2"/>
  <c r="BF146" i="2"/>
  <c r="T146" i="2"/>
  <c r="R146" i="2"/>
  <c r="P146" i="2"/>
  <c r="BI140" i="2"/>
  <c r="BH140" i="2"/>
  <c r="BG140" i="2"/>
  <c r="BF140" i="2"/>
  <c r="T140" i="2"/>
  <c r="R140" i="2"/>
  <c r="P140" i="2"/>
  <c r="BI134" i="2"/>
  <c r="BH134" i="2"/>
  <c r="BG134" i="2"/>
  <c r="BF134" i="2"/>
  <c r="T134" i="2"/>
  <c r="R134" i="2"/>
  <c r="P134" i="2"/>
  <c r="F125" i="2"/>
  <c r="E123" i="2"/>
  <c r="J31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128" i="2" s="1"/>
  <c r="J17" i="2"/>
  <c r="J15" i="2"/>
  <c r="E15" i="2"/>
  <c r="F91" i="2" s="1"/>
  <c r="J14" i="2"/>
  <c r="J12" i="2"/>
  <c r="J125" i="2" s="1"/>
  <c r="E7" i="2"/>
  <c r="E85" i="2" s="1"/>
  <c r="L90" i="1"/>
  <c r="AM90" i="1"/>
  <c r="AM89" i="1"/>
  <c r="L89" i="1"/>
  <c r="AM87" i="1"/>
  <c r="L87" i="1"/>
  <c r="L85" i="1"/>
  <c r="L84" i="1"/>
  <c r="J295" i="2"/>
  <c r="BK293" i="2"/>
  <c r="BK292" i="2"/>
  <c r="BK287" i="2"/>
  <c r="J285" i="2"/>
  <c r="BK280" i="2"/>
  <c r="BK279" i="2"/>
  <c r="BK277" i="2"/>
  <c r="J270" i="2"/>
  <c r="BK264" i="2"/>
  <c r="J261" i="2"/>
  <c r="J259" i="2"/>
  <c r="J257" i="2"/>
  <c r="J247" i="2"/>
  <c r="J243" i="2"/>
  <c r="J242" i="2"/>
  <c r="BK238" i="2"/>
  <c r="BK237" i="2"/>
  <c r="BK231" i="2"/>
  <c r="J182" i="2"/>
  <c r="J181" i="2"/>
  <c r="BK179" i="2"/>
  <c r="BK177" i="2"/>
  <c r="J174" i="2"/>
  <c r="BK162" i="2"/>
  <c r="BK160" i="2"/>
  <c r="J157" i="2"/>
  <c r="J155" i="2"/>
  <c r="J140" i="2"/>
  <c r="BK295" i="2"/>
  <c r="J293" i="2"/>
  <c r="J292" i="2"/>
  <c r="BK290" i="2"/>
  <c r="BK281" i="2"/>
  <c r="J280" i="2"/>
  <c r="J279" i="2"/>
  <c r="J276" i="2"/>
  <c r="BK274" i="2"/>
  <c r="BK272" i="2"/>
  <c r="J267" i="2"/>
  <c r="J258" i="2"/>
  <c r="BK253" i="2"/>
  <c r="J244" i="2"/>
  <c r="BK243" i="2"/>
  <c r="BK242" i="2"/>
  <c r="BK241" i="2"/>
  <c r="J237" i="2"/>
  <c r="J236" i="2"/>
  <c r="J234" i="2"/>
  <c r="BK226" i="2"/>
  <c r="J225" i="2"/>
  <c r="J211" i="2"/>
  <c r="J198" i="2"/>
  <c r="J185" i="2"/>
  <c r="BK175" i="2"/>
  <c r="BK174" i="2"/>
  <c r="BK172" i="2"/>
  <c r="BK170" i="2"/>
  <c r="BK166" i="2"/>
  <c r="J162" i="2"/>
  <c r="J152" i="2"/>
  <c r="J290" i="2"/>
  <c r="J287" i="2"/>
  <c r="BK285" i="2"/>
  <c r="J281" i="2"/>
  <c r="BK276" i="2"/>
  <c r="J274" i="2"/>
  <c r="J264" i="2"/>
  <c r="BK261" i="2"/>
  <c r="BK258" i="2"/>
  <c r="BK257" i="2"/>
  <c r="BK247" i="2"/>
  <c r="BK246" i="2"/>
  <c r="J241" i="2"/>
  <c r="J240" i="2"/>
  <c r="J239" i="2"/>
  <c r="J238" i="2"/>
  <c r="BK235" i="2"/>
  <c r="BK234" i="2"/>
  <c r="J231" i="2"/>
  <c r="J228" i="2"/>
  <c r="BK224" i="2"/>
  <c r="BK211" i="2"/>
  <c r="BK182" i="2"/>
  <c r="J177" i="2"/>
  <c r="J175" i="2"/>
  <c r="J172" i="2"/>
  <c r="J169" i="2"/>
  <c r="BK165" i="2"/>
  <c r="J160" i="2"/>
  <c r="BK157" i="2"/>
  <c r="BK155" i="2"/>
  <c r="BK152" i="2"/>
  <c r="BK146" i="2"/>
  <c r="BK140" i="2"/>
  <c r="J134" i="2"/>
  <c r="AK27" i="1"/>
  <c r="AS94" i="1"/>
  <c r="J277" i="2"/>
  <c r="J272" i="2"/>
  <c r="BK270" i="2"/>
  <c r="BK267" i="2"/>
  <c r="BK259" i="2"/>
  <c r="J253" i="2"/>
  <c r="J246" i="2"/>
  <c r="BK244" i="2"/>
  <c r="BK240" i="2"/>
  <c r="BK239" i="2"/>
  <c r="BK236" i="2"/>
  <c r="J235" i="2"/>
  <c r="BK228" i="2"/>
  <c r="J226" i="2"/>
  <c r="BK225" i="2"/>
  <c r="J224" i="2"/>
  <c r="BK198" i="2"/>
  <c r="BK185" i="2"/>
  <c r="BK181" i="2"/>
  <c r="J179" i="2"/>
  <c r="J170" i="2"/>
  <c r="BK169" i="2"/>
  <c r="J166" i="2"/>
  <c r="J165" i="2"/>
  <c r="J146" i="2"/>
  <c r="BK134" i="2"/>
  <c r="BK133" i="2" l="1"/>
  <c r="P133" i="2"/>
  <c r="R133" i="2"/>
  <c r="T133" i="2"/>
  <c r="BK184" i="2"/>
  <c r="J184" i="2" s="1"/>
  <c r="J99" i="2" s="1"/>
  <c r="P184" i="2"/>
  <c r="R184" i="2"/>
  <c r="T184" i="2"/>
  <c r="BK227" i="2"/>
  <c r="J227" i="2" s="1"/>
  <c r="J100" i="2" s="1"/>
  <c r="P227" i="2"/>
  <c r="R227" i="2"/>
  <c r="T227" i="2"/>
  <c r="BK245" i="2"/>
  <c r="J245" i="2" s="1"/>
  <c r="J101" i="2" s="1"/>
  <c r="P245" i="2"/>
  <c r="R245" i="2"/>
  <c r="T245" i="2"/>
  <c r="BK275" i="2"/>
  <c r="J275" i="2" s="1"/>
  <c r="J102" i="2" s="1"/>
  <c r="P275" i="2"/>
  <c r="R275" i="2"/>
  <c r="T275" i="2"/>
  <c r="BK291" i="2"/>
  <c r="J291" i="2" s="1"/>
  <c r="J106" i="2" s="1"/>
  <c r="P291" i="2"/>
  <c r="P288" i="2" s="1"/>
  <c r="R291" i="2"/>
  <c r="R288" i="2" s="1"/>
  <c r="T291" i="2"/>
  <c r="T288" i="2" s="1"/>
  <c r="J89" i="2"/>
  <c r="E121" i="2"/>
  <c r="J128" i="2"/>
  <c r="BE152" i="2"/>
  <c r="BE166" i="2"/>
  <c r="BE174" i="2"/>
  <c r="BE175" i="2"/>
  <c r="BE182" i="2"/>
  <c r="BE231" i="2"/>
  <c r="BE237" i="2"/>
  <c r="BE243" i="2"/>
  <c r="BE253" i="2"/>
  <c r="BE261" i="2"/>
  <c r="BE274" i="2"/>
  <c r="BE276" i="2"/>
  <c r="J127" i="2"/>
  <c r="BE140" i="2"/>
  <c r="BE160" i="2"/>
  <c r="BE162" i="2"/>
  <c r="BE165" i="2"/>
  <c r="BE172" i="2"/>
  <c r="BE225" i="2"/>
  <c r="BE236" i="2"/>
  <c r="BE238" i="2"/>
  <c r="BE242" i="2"/>
  <c r="BE270" i="2"/>
  <c r="BE279" i="2"/>
  <c r="BE281" i="2"/>
  <c r="F92" i="2"/>
  <c r="F127" i="2"/>
  <c r="BE134" i="2"/>
  <c r="BE155" i="2"/>
  <c r="BE169" i="2"/>
  <c r="BE177" i="2"/>
  <c r="BE179" i="2"/>
  <c r="BE181" i="2"/>
  <c r="BE198" i="2"/>
  <c r="BE211" i="2"/>
  <c r="BE234" i="2"/>
  <c r="BE239" i="2"/>
  <c r="BE241" i="2"/>
  <c r="BE244" i="2"/>
  <c r="BE246" i="2"/>
  <c r="BE257" i="2"/>
  <c r="BE258" i="2"/>
  <c r="BE259" i="2"/>
  <c r="BE264" i="2"/>
  <c r="BE267" i="2"/>
  <c r="BE280" i="2"/>
  <c r="BE285" i="2"/>
  <c r="BE293" i="2"/>
  <c r="BE295" i="2"/>
  <c r="BE146" i="2"/>
  <c r="BE157" i="2"/>
  <c r="BE170" i="2"/>
  <c r="BE185" i="2"/>
  <c r="BE224" i="2"/>
  <c r="BE226" i="2"/>
  <c r="BE228" i="2"/>
  <c r="BE235" i="2"/>
  <c r="BE240" i="2"/>
  <c r="BE247" i="2"/>
  <c r="BE272" i="2"/>
  <c r="BE277" i="2"/>
  <c r="BE287" i="2"/>
  <c r="BE290" i="2"/>
  <c r="BE292" i="2"/>
  <c r="BK286" i="2"/>
  <c r="J286" i="2" s="1"/>
  <c r="J103" i="2" s="1"/>
  <c r="BK289" i="2"/>
  <c r="J289" i="2" s="1"/>
  <c r="J105" i="2" s="1"/>
  <c r="BK294" i="2"/>
  <c r="J294" i="2" s="1"/>
  <c r="J107" i="2" s="1"/>
  <c r="F38" i="2"/>
  <c r="BC95" i="1" s="1"/>
  <c r="BC94" i="1" s="1"/>
  <c r="AY94" i="1" s="1"/>
  <c r="F39" i="2"/>
  <c r="BD95" i="1" s="1"/>
  <c r="BD94" i="1" s="1"/>
  <c r="W36" i="1" s="1"/>
  <c r="F36" i="2"/>
  <c r="BA95" i="1" s="1"/>
  <c r="BA94" i="1" s="1"/>
  <c r="AW94" i="1" s="1"/>
  <c r="AK33" i="1" s="1"/>
  <c r="F37" i="2"/>
  <c r="BB95" i="1" s="1"/>
  <c r="BB94" i="1" s="1"/>
  <c r="AX94" i="1" s="1"/>
  <c r="J36" i="2"/>
  <c r="AW95" i="1" s="1"/>
  <c r="R132" i="2" l="1"/>
  <c r="R131" i="2" s="1"/>
  <c r="T132" i="2"/>
  <c r="T131" i="2"/>
  <c r="BK132" i="2"/>
  <c r="J132" i="2" s="1"/>
  <c r="J97" i="2" s="1"/>
  <c r="P132" i="2"/>
  <c r="P131" i="2" s="1"/>
  <c r="AU95" i="1" s="1"/>
  <c r="AU94" i="1" s="1"/>
  <c r="J133" i="2"/>
  <c r="J98" i="2" s="1"/>
  <c r="BK288" i="2"/>
  <c r="J288" i="2" s="1"/>
  <c r="J104" i="2" s="1"/>
  <c r="W33" i="1"/>
  <c r="J35" i="2"/>
  <c r="AV95" i="1" s="1"/>
  <c r="AT95" i="1" s="1"/>
  <c r="W34" i="1"/>
  <c r="F35" i="2"/>
  <c r="AZ95" i="1" s="1"/>
  <c r="AZ94" i="1" s="1"/>
  <c r="W32" i="1" s="1"/>
  <c r="W35" i="1"/>
  <c r="BK131" i="2" l="1"/>
  <c r="J131" i="2" s="1"/>
  <c r="J96" i="2" s="1"/>
  <c r="J112" i="2" s="1"/>
  <c r="AV94" i="1"/>
  <c r="AK32" i="1" s="1"/>
  <c r="J30" i="2" l="1"/>
  <c r="J32" i="2" s="1"/>
  <c r="AG95" i="1" s="1"/>
  <c r="AN95" i="1" s="1"/>
  <c r="AT94" i="1"/>
  <c r="J41" i="2" l="1"/>
  <c r="AG94" i="1"/>
  <c r="AN94" i="1" s="1"/>
  <c r="AN99" i="1" s="1"/>
  <c r="AG99" i="1" l="1"/>
  <c r="AK26" i="1"/>
  <c r="AK29" i="1" s="1"/>
  <c r="AK38" i="1" s="1"/>
</calcChain>
</file>

<file path=xl/sharedStrings.xml><?xml version="1.0" encoding="utf-8"?>
<sst xmlns="http://schemas.openxmlformats.org/spreadsheetml/2006/main" count="2021" uniqueCount="444">
  <si>
    <t>Export Komplet</t>
  </si>
  <si>
    <t/>
  </si>
  <si>
    <t>2.0</t>
  </si>
  <si>
    <t>False</t>
  </si>
  <si>
    <t>{7eee03f6-bf65-4a81-a710-877a6bca7707}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</si>
  <si>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</si>
  <si>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</si>
  <si>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</si>
  <si>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</si>
  <si>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</si>
  <si>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</si>
  <si>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</si>
  <si>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</si>
  <si>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</si>
  <si>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</si>
  <si>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</si>
  <si>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</si>
  <si>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</si>
  <si>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</si>
  <si>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</si>
  <si>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</si>
  <si>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</si>
  <si>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</si>
  <si>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</si>
  <si>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</si>
  <si>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</si>
  <si>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</si>
  <si>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</si>
  <si>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</si>
  <si>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</si>
  <si>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</si>
  <si>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</si>
  <si>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</si>
  <si>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</si>
  <si>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</si>
  <si>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</si>
  <si>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</si>
  <si>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</si>
  <si>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</si>
  <si>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</si>
  <si>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</si>
  <si>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</si>
  <si>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</si>
  <si>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</si>
  <si>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</si>
  <si>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</si>
  <si>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</si>
  <si>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</si>
  <si>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</si>
  <si>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</si>
  <si>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</si>
  <si>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</si>
  <si>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</si>
  <si>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</si>
  <si>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</si>
  <si>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</si>
  <si>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</si>
  <si>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</si>
  <si>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</si>
  <si>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</si>
  <si>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</si>
  <si>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</si>
  <si>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</si>
  <si>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</si>
  <si>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</si>
  <si>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</si>
  <si>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</si>
  <si>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</si>
  <si>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</si>
  <si>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</si>
  <si>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</si>
  <si>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</si>
  <si>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</si>
  <si>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</si>
  <si>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</si>
  <si>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komunikace</t>
  </si>
  <si>
    <t>STA</t>
  </si>
  <si>
    <t>1</t>
  </si>
  <si>
    <t>{9aa682f1-0439-487f-9292-eb8c12d51420}</t>
  </si>
  <si>
    <t>2</t>
  </si>
  <si>
    <t>2) Ostatní náklady ze souhrnného listu</t>
  </si>
  <si>
    <t>Procent. zadání_x000D_
[% nákladů rozpočtu]</t>
  </si>
  <si>
    <t>Zařazení nákladů</t>
  </si>
  <si>
    <t>Celkové náklady za stavbu 1) + 2)</t>
  </si>
  <si>
    <t>KRYCÍ LIST SOUPISU PRACÍ</t>
  </si>
  <si>
    <t>Objekt:</t>
  </si>
  <si>
    <t>01 - rekonstrukce komunikace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</si>
  <si>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</si>
  <si>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</si>
  <si>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</si>
  <si>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</si>
  <si>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</si>
  <si>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</si>
  <si>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</si>
  <si>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</si>
  <si>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</si>
  <si>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</si>
  <si>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</si>
  <si>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</si>
  <si>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</si>
  <si>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</si>
  <si>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</si>
  <si>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</si>
  <si>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</si>
  <si>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</si>
  <si>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</si>
  <si>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</si>
  <si>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</si>
  <si>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</si>
  <si>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</si>
  <si>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</si>
  <si>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</si>
  <si>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</si>
  <si>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</si>
  <si>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</si>
  <si>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</si>
  <si>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</si>
  <si>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</si>
  <si>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</si>
  <si>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</si>
  <si>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</si>
  <si>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</si>
  <si>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</si>
  <si>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</si>
  <si>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113107224</t>
  </si>
  <si>
    <t>Odstranění podkladu z kameniva drceného tl 420 mm strojně pl přes 200 m2</t>
  </si>
  <si>
    <t>m2</t>
  </si>
  <si>
    <t>4</t>
  </si>
  <si>
    <t>-1948909897</t>
  </si>
  <si>
    <t>VV</t>
  </si>
  <si>
    <t>"osa komunikace" 150*4,5</t>
  </si>
  <si>
    <t>"křižovatka na začátku - odečet z katastru" 100</t>
  </si>
  <si>
    <t>"silnice u bytovky" 8*4,5</t>
  </si>
  <si>
    <t>"v místě napojení-křížení" 18*4,5</t>
  </si>
  <si>
    <t>Součet</t>
  </si>
  <si>
    <t>113107225</t>
  </si>
  <si>
    <t>Odstranění podkladu z kameniva drceného tl 500 mm strojně pl přes 200 m2</t>
  </si>
  <si>
    <t>-652506730</t>
  </si>
  <si>
    <t>"štěrková kom."</t>
  </si>
  <si>
    <t>"osa kom" 110*4,5</t>
  </si>
  <si>
    <t>"sjezd u VVN" 6*4,5</t>
  </si>
  <si>
    <t>"křížení" 8,8*6</t>
  </si>
  <si>
    <t>3</t>
  </si>
  <si>
    <t>113154224</t>
  </si>
  <si>
    <t>Frézování živičného krytu tl 100 mm pruh š 1 m pl do 1000 m2 bez překážek v trase</t>
  </si>
  <si>
    <t>-413537120</t>
  </si>
  <si>
    <t>"osa komunikace" 150*4</t>
  </si>
  <si>
    <t>122251103</t>
  </si>
  <si>
    <t>Odkopávky a prokopávky nezapažené v hornině třídy těžitelnosti I, skupiny 3 objem do 100 m3 strojně</t>
  </si>
  <si>
    <t>m3</t>
  </si>
  <si>
    <t>715439967</t>
  </si>
  <si>
    <t>"odhad odkop na výšku v průměru cca 0,8 v místě křížení a přechodu z asf na štěrk. kom. "</t>
  </si>
  <si>
    <t>(62*4,5+8,8*6,0)*0,8</t>
  </si>
  <si>
    <t>5</t>
  </si>
  <si>
    <t>131252502</t>
  </si>
  <si>
    <t>Hloubení jamek do 0,5 m3 v hornině třídy těžitelnosti I, skupiny 1 až 3 strojně</t>
  </si>
  <si>
    <t>-1116797150</t>
  </si>
  <si>
    <t>8*0,5*0,5*0,9</t>
  </si>
  <si>
    <t>6</t>
  </si>
  <si>
    <t>132251254</t>
  </si>
  <si>
    <t>Hloubení rýh nezapažených š do 2000 mm v hornině třídy těžitelnosti I, skupiny 3 objem do 500 m3 strojně</t>
  </si>
  <si>
    <t>1502567207</t>
  </si>
  <si>
    <t>"napojení ul vpustí"</t>
  </si>
  <si>
    <t>8*2*0,8*1,2</t>
  </si>
  <si>
    <t>7</t>
  </si>
  <si>
    <t>162751117</t>
  </si>
  <si>
    <t>Vodorovné přemístění do 10000 m výkopku/sypaniny z horniny třídy těžitelnosti I, skupiny 1 až 3</t>
  </si>
  <si>
    <t>431778847</t>
  </si>
  <si>
    <t>265,44+15,36+1,8</t>
  </si>
  <si>
    <t>8</t>
  </si>
  <si>
    <t>162751119</t>
  </si>
  <si>
    <t>Příplatek k vodorovnému přemístění výkopku/sypaniny z horniny třídy těžitelnosti I, skupiny 1 až 3 ZKD 1000 m přes 10000 m</t>
  </si>
  <si>
    <t>-626558036</t>
  </si>
  <si>
    <t>282,6</t>
  </si>
  <si>
    <t>282,6*9 'Přepočtené koeficientem množství</t>
  </si>
  <si>
    <t>9</t>
  </si>
  <si>
    <t>167151111</t>
  </si>
  <si>
    <t>Nakládání výkopku z hornin třídy těžitelnosti I, skupiny 1 až 3 přes 100 m3</t>
  </si>
  <si>
    <t>-989924520</t>
  </si>
  <si>
    <t>10</t>
  </si>
  <si>
    <t>171201231</t>
  </si>
  <si>
    <t>Poplatek za uložení zeminy a kamení na recyklační skládce (skládkovné) kód odpadu 17 05 04</t>
  </si>
  <si>
    <t>t</t>
  </si>
  <si>
    <t>1623552285</t>
  </si>
  <si>
    <t>282,6*1,8 'Přepočtené koeficientem množství</t>
  </si>
  <si>
    <t>11</t>
  </si>
  <si>
    <t>171251201</t>
  </si>
  <si>
    <t>Uložení sypaniny na skládky nebo meziskládky</t>
  </si>
  <si>
    <t>-873431634</t>
  </si>
  <si>
    <t>12</t>
  </si>
  <si>
    <t>174151101</t>
  </si>
  <si>
    <t>Zásyp jam, šachet rýh nebo kolem objektů sypaninou se zhutněním</t>
  </si>
  <si>
    <t>2033709667</t>
  </si>
  <si>
    <t>15,36-7,68</t>
  </si>
  <si>
    <t>13</t>
  </si>
  <si>
    <t>M</t>
  </si>
  <si>
    <t>58337344</t>
  </si>
  <si>
    <t>štěrkopísek frakce 0/32</t>
  </si>
  <si>
    <t>-280405748</t>
  </si>
  <si>
    <t>7,68*2 'Přepočtené koeficientem množství</t>
  </si>
  <si>
    <t>14</t>
  </si>
  <si>
    <t>175151101</t>
  </si>
  <si>
    <t>Obsypání potrubí strojně sypaninou bez prohození, uloženou do 3 m</t>
  </si>
  <si>
    <t>-1786019793</t>
  </si>
  <si>
    <t>58337310</t>
  </si>
  <si>
    <t>štěrkopísek frakce 0/4</t>
  </si>
  <si>
    <t>1442029625</t>
  </si>
  <si>
    <t>16</t>
  </si>
  <si>
    <t>181411131</t>
  </si>
  <si>
    <t>Založení parkového trávníku výsevem plochy do 1000 m2 v rovině a ve svahu do 1:5</t>
  </si>
  <si>
    <t>-2139273700</t>
  </si>
  <si>
    <t>"po délce komunikace 0,5m na každou stranu" (150+110)*0,5*2</t>
  </si>
  <si>
    <t>17</t>
  </si>
  <si>
    <t>00572410</t>
  </si>
  <si>
    <t>osivo směs travní parková</t>
  </si>
  <si>
    <t>kg</t>
  </si>
  <si>
    <t>-1203899276</t>
  </si>
  <si>
    <t>260*0,015 'Přepočtené koeficientem množství</t>
  </si>
  <si>
    <t>18</t>
  </si>
  <si>
    <t>181951112</t>
  </si>
  <si>
    <t>Úprava pláně v hornině třídy těžitelnosti I, skupiny 1 až 3 se zhutněním</t>
  </si>
  <si>
    <t>2124725811</t>
  </si>
  <si>
    <t>19</t>
  </si>
  <si>
    <t>182151111</t>
  </si>
  <si>
    <t>Svahování v zářezech v hornině třídy těžitelnosti I, skupiny 1 až 3</t>
  </si>
  <si>
    <t>-299108788</t>
  </si>
  <si>
    <t>"odhad" 200</t>
  </si>
  <si>
    <t>Komunikace pozemní</t>
  </si>
  <si>
    <t>20</t>
  </si>
  <si>
    <t>564851111</t>
  </si>
  <si>
    <t>Podklad ze štěrkodrtě ŠD tl 150 mm</t>
  </si>
  <si>
    <t>1325319213</t>
  </si>
  <si>
    <t>"stávající asf. kom"</t>
  </si>
  <si>
    <t>"osa komunikace" 150*4,0</t>
  </si>
  <si>
    <t>"silnice u bytovky" 8*4,0</t>
  </si>
  <si>
    <t>"v místě napojení-křížení" 18*4,0</t>
  </si>
  <si>
    <t>Mezisoučet</t>
  </si>
  <si>
    <t>"osa kom" 110*4,0</t>
  </si>
  <si>
    <t>"sjezd u VVN" 6*4,0</t>
  </si>
  <si>
    <t>564871113</t>
  </si>
  <si>
    <t>Podklad ze štěrkodrtě ŠD tl. 270 mm</t>
  </si>
  <si>
    <t>-1808651208</t>
  </si>
  <si>
    <t>22</t>
  </si>
  <si>
    <t>573111113</t>
  </si>
  <si>
    <t>Postřik živičný infiltrační s posypem z asfaltu množství 1,5 kg/m2</t>
  </si>
  <si>
    <t>-1320171538</t>
  </si>
  <si>
    <t>23</t>
  </si>
  <si>
    <t>573211109</t>
  </si>
  <si>
    <t>Postřik živičný spojovací z asfaltu v množství 0,50 kg/m2</t>
  </si>
  <si>
    <t>-594447262</t>
  </si>
  <si>
    <t>24</t>
  </si>
  <si>
    <t>577144141</t>
  </si>
  <si>
    <t>Asfaltový beton vrstva obrusná ACO 11 (ABS) tř. I tl 50 mm š přes 3 m z modifikovaného asfaltu</t>
  </si>
  <si>
    <t>-1403407816</t>
  </si>
  <si>
    <t>25</t>
  </si>
  <si>
    <t>577175122</t>
  </si>
  <si>
    <t>Asfaltový beton vrstva ložní ACL 16 (ABH) tl. 80 mm š přes 3 m z nemodifikovaného asfaltu</t>
  </si>
  <si>
    <t>-1006019144</t>
  </si>
  <si>
    <t>Trubní vedení</t>
  </si>
  <si>
    <t>26</t>
  </si>
  <si>
    <t>871315221</t>
  </si>
  <si>
    <t>Kanalizační potrubí z tvrdého PVC jednovrstvé tuhost třídy SN8 DN 160</t>
  </si>
  <si>
    <t>m</t>
  </si>
  <si>
    <t>-902529421</t>
  </si>
  <si>
    <t>"napojení UV na řád 2m/UV"</t>
  </si>
  <si>
    <t>8*2</t>
  </si>
  <si>
    <t>27</t>
  </si>
  <si>
    <t>877315211</t>
  </si>
  <si>
    <t>Montáž tvarovek z tvrdého PVC-systém KG nebo z polypropylenu-systém KG 2000 jednoosé DN 160</t>
  </si>
  <si>
    <t>kus</t>
  </si>
  <si>
    <t>-818987359</t>
  </si>
  <si>
    <t>"napojení UV na řád"</t>
  </si>
  <si>
    <t>"odhad 3k na UV" 3*8</t>
  </si>
  <si>
    <t>28</t>
  </si>
  <si>
    <t>28611361</t>
  </si>
  <si>
    <t>koleno kanalizační PVC KG 160x45°</t>
  </si>
  <si>
    <t>1985999194</t>
  </si>
  <si>
    <t>29</t>
  </si>
  <si>
    <t>877355121</t>
  </si>
  <si>
    <t>Výřez a montáž tvarovek odbočných na potrubí z kanalizačních trub z PVC DN 200</t>
  </si>
  <si>
    <t>-1689057308</t>
  </si>
  <si>
    <t>30</t>
  </si>
  <si>
    <t>2861721R</t>
  </si>
  <si>
    <t>odbočka kanalizační CONNEX 250x160, DN 250/150 s kulovým kloubem</t>
  </si>
  <si>
    <t>-262643980</t>
  </si>
  <si>
    <t>31</t>
  </si>
  <si>
    <t>895941311</t>
  </si>
  <si>
    <t>Zřízení vpusti kanalizační uliční z betonových dílců typ UVB-50</t>
  </si>
  <si>
    <t>-838652765</t>
  </si>
  <si>
    <t>32</t>
  </si>
  <si>
    <t>BTL.0006304.URS</t>
  </si>
  <si>
    <t>dno betonové pro uliční vpusť s kalovou prohlubní TBV-Q 450/300/2a 45x30x5cm</t>
  </si>
  <si>
    <t>779221236</t>
  </si>
  <si>
    <t>33</t>
  </si>
  <si>
    <t>BTL.0006305.URS</t>
  </si>
  <si>
    <t>skruž betonová pro uliční vpusťs výtokovým otvorem PVC TBV-Q 450/350/3a, 45x35x5cm</t>
  </si>
  <si>
    <t>2140771840</t>
  </si>
  <si>
    <t>34</t>
  </si>
  <si>
    <t>BTL.0006307.URS</t>
  </si>
  <si>
    <t>skruž betonová pro uliční vpusť horní TBV-Q 450/295/5b, 45x29,5x5cm</t>
  </si>
  <si>
    <t>20645966</t>
  </si>
  <si>
    <t>35</t>
  </si>
  <si>
    <t>59223862</t>
  </si>
  <si>
    <t>skruž pro uliční vpusť středová betonová 450x295x50mm</t>
  </si>
  <si>
    <t>1538123808</t>
  </si>
  <si>
    <t>36</t>
  </si>
  <si>
    <t>BTL.0006311.URS</t>
  </si>
  <si>
    <t>prstenec betonový pro uliční vpusť vyrovnávací TBV-Q 390/60/10a, 39x6x13cm</t>
  </si>
  <si>
    <t>-652794615</t>
  </si>
  <si>
    <t>37</t>
  </si>
  <si>
    <t>28661789</t>
  </si>
  <si>
    <t>koš kalový ocelový pro silniční vpusť 425mm vč. madla</t>
  </si>
  <si>
    <t>-2020941499</t>
  </si>
  <si>
    <t>38</t>
  </si>
  <si>
    <t>55242320</t>
  </si>
  <si>
    <t>mříž vtoková litinová plochá 500x500mm</t>
  </si>
  <si>
    <t>-984825294</t>
  </si>
  <si>
    <t>Ostatní konstrukce a práce, bourání</t>
  </si>
  <si>
    <t>39</t>
  </si>
  <si>
    <t>914111111</t>
  </si>
  <si>
    <t>Montáž svislé dopravní značky do velikosti 1 m2 objímkami na sloupek nebo konzolu</t>
  </si>
  <si>
    <t>-1478713183</t>
  </si>
  <si>
    <t>40</t>
  </si>
  <si>
    <t>40445604R</t>
  </si>
  <si>
    <t xml:space="preserve">Dopravní značky </t>
  </si>
  <si>
    <t>813509296</t>
  </si>
  <si>
    <t>"B24a" 1</t>
  </si>
  <si>
    <t>"B2"1</t>
  </si>
  <si>
    <t>"IP12 se symbolem O1" 1</t>
  </si>
  <si>
    <t>"IP4b" 1</t>
  </si>
  <si>
    <t>41</t>
  </si>
  <si>
    <t>40445627</t>
  </si>
  <si>
    <t>informativní značky provozní IP14-IP29, IP31 1000x1500mm</t>
  </si>
  <si>
    <t>-1095822608</t>
  </si>
  <si>
    <t>"IP25b se symbolem značky B20b a údajem 30" 2</t>
  </si>
  <si>
    <t>"IP25a se symbolem značky B20a a údajem 30" 2</t>
  </si>
  <si>
    <t>42</t>
  </si>
  <si>
    <t>914511111</t>
  </si>
  <si>
    <t>Montáž sloupku dopravních značek délky do 3,5 m s betonovým základem</t>
  </si>
  <si>
    <t>-1521682793</t>
  </si>
  <si>
    <t>43</t>
  </si>
  <si>
    <t>40445225</t>
  </si>
  <si>
    <t>sloupek pro dopravní značku Zn D 60mm v 3,5m</t>
  </si>
  <si>
    <t>1658193785</t>
  </si>
  <si>
    <t>44</t>
  </si>
  <si>
    <t>916131213</t>
  </si>
  <si>
    <t>Osazení silničního obrubníku betonového stojatého s boční opěrou do lože z betonu prostého</t>
  </si>
  <si>
    <t>732935985</t>
  </si>
  <si>
    <t>150+110+20*2+6*2+18-2*4</t>
  </si>
  <si>
    <t>45</t>
  </si>
  <si>
    <t>59217031</t>
  </si>
  <si>
    <t>obrubník betonový silniční 1000x150x250mm</t>
  </si>
  <si>
    <t>-1463260653</t>
  </si>
  <si>
    <t>322-55-22</t>
  </si>
  <si>
    <t>245*1,02 'Přepočtené koeficientem množství</t>
  </si>
  <si>
    <t>46</t>
  </si>
  <si>
    <t>59217029</t>
  </si>
  <si>
    <t>obrubník betonový silniční nájezdový 1000x150x150mm</t>
  </si>
  <si>
    <t>-586484326</t>
  </si>
  <si>
    <t>"5m na sjezd k RD" 11*5</t>
  </si>
  <si>
    <t>55*1,02 'Přepočtené koeficientem množství</t>
  </si>
  <si>
    <t>47</t>
  </si>
  <si>
    <t>BTB.2411819</t>
  </si>
  <si>
    <t>obrubník betonový silniční přechodový L + P Standard 100x15x15-25cm</t>
  </si>
  <si>
    <t>998460600</t>
  </si>
  <si>
    <t>"11 sjezdů na RD" 11*2</t>
  </si>
  <si>
    <t>22*1,02 'Přepočtené koeficientem množství</t>
  </si>
  <si>
    <t>48</t>
  </si>
  <si>
    <t>916231213</t>
  </si>
  <si>
    <t>Osazení chodníkového obrubníku betonového stojatého s boční opěrou do lože z betonu prostého</t>
  </si>
  <si>
    <t>1498758464</t>
  </si>
  <si>
    <t>150+110+2*8+2*(6+8*2)-8,8-4</t>
  </si>
  <si>
    <t>49</t>
  </si>
  <si>
    <t>59217018</t>
  </si>
  <si>
    <t>obrubník betonový chodníkový 1000x80x200mm</t>
  </si>
  <si>
    <t>185745499</t>
  </si>
  <si>
    <t>307,2*1,02 'Přepočtené koeficientem množství</t>
  </si>
  <si>
    <t>50</t>
  </si>
  <si>
    <t>966008211</t>
  </si>
  <si>
    <t>Bourání odvodňovacího žlabu z betonových příkopových tvárnic š do 500 mm</t>
  </si>
  <si>
    <t>-472210891</t>
  </si>
  <si>
    <t>997</t>
  </si>
  <si>
    <t>Přesun sutě</t>
  </si>
  <si>
    <t>51</t>
  </si>
  <si>
    <t>997221551</t>
  </si>
  <si>
    <t>Vodorovná doprava suti ze sypkých materiálů do 1 km</t>
  </si>
  <si>
    <t>882917200</t>
  </si>
  <si>
    <t>52</t>
  </si>
  <si>
    <t>997221559</t>
  </si>
  <si>
    <t>Příplatek ZKD 1 km u vodorovné dopravy suti ze sypkých materiálů</t>
  </si>
  <si>
    <t>-1546812221</t>
  </si>
  <si>
    <t>1162,112*18 'Přepočtené koeficientem množství</t>
  </si>
  <si>
    <t>53</t>
  </si>
  <si>
    <t>997221611</t>
  </si>
  <si>
    <t>Nakládání suti na dopravní prostředky pro vodorovnou dopravu</t>
  </si>
  <si>
    <t>-112324303</t>
  </si>
  <si>
    <t>54</t>
  </si>
  <si>
    <t>997221615</t>
  </si>
  <si>
    <t>Poplatek za uložení na skládce (skládkovné) stavebního odpadu betonového kód odpadu 17 01 01</t>
  </si>
  <si>
    <t>-1281350099</t>
  </si>
  <si>
    <t>55</t>
  </si>
  <si>
    <t>997221873</t>
  </si>
  <si>
    <t>Poplatek za uložení stavebního odpadu na recyklační skládce (skládkovné) zeminy a kamení zatříděného do Katalogu odpadů pod kódem 17 05 04</t>
  </si>
  <si>
    <t>-528998805</t>
  </si>
  <si>
    <t>"pol.č.1" 517,36</t>
  </si>
  <si>
    <t>"pol.č.2" 431,1</t>
  </si>
  <si>
    <t>56</t>
  </si>
  <si>
    <t>997221875</t>
  </si>
  <si>
    <t>Poplatek za uložení stavebního odpadu na recyklační skládce (skládkovné) asfaltového bez obsahu dehtu zatříděného do Katalogu odpadů pod kódem 17 03 02</t>
  </si>
  <si>
    <t>1674773703</t>
  </si>
  <si>
    <t>998</t>
  </si>
  <si>
    <t>Přesun hmot</t>
  </si>
  <si>
    <t>57</t>
  </si>
  <si>
    <t>998225111</t>
  </si>
  <si>
    <t>Přesun hmot pro pozemní komunikace s krytem z kamene, monolitickým betonovým nebo živičným</t>
  </si>
  <si>
    <t>1615081498</t>
  </si>
  <si>
    <t>VRN</t>
  </si>
  <si>
    <t>Vedlejší rozpočtové náklady</t>
  </si>
  <si>
    <t>VRN1</t>
  </si>
  <si>
    <t>Průzkumné, geodetické a projektové práce</t>
  </si>
  <si>
    <t>58</t>
  </si>
  <si>
    <t>012002000</t>
  </si>
  <si>
    <t>Geodetické práce</t>
  </si>
  <si>
    <t>…</t>
  </si>
  <si>
    <t>1024</t>
  </si>
  <si>
    <t>58762888</t>
  </si>
  <si>
    <t>VRN3</t>
  </si>
  <si>
    <t>Zařízení staveniště</t>
  </si>
  <si>
    <t>59</t>
  </si>
  <si>
    <t>030001000</t>
  </si>
  <si>
    <t>-266238747</t>
  </si>
  <si>
    <t>60</t>
  </si>
  <si>
    <t>034303000</t>
  </si>
  <si>
    <t>Dopravní značení na staveništi</t>
  </si>
  <si>
    <t>-1071497148</t>
  </si>
  <si>
    <t>VRN4</t>
  </si>
  <si>
    <t>Inženýrská činnost</t>
  </si>
  <si>
    <t>61</t>
  </si>
  <si>
    <t>043154000</t>
  </si>
  <si>
    <t>Zkoušky hutnicí</t>
  </si>
  <si>
    <t>-1148899027</t>
  </si>
  <si>
    <t>Oprava komunikace Bojanov - novostavby</t>
  </si>
  <si>
    <t>Bojanov</t>
  </si>
  <si>
    <t>Městys Bojanov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</si>
</sst>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4" fillId="4" borderId="0" xfId="0" applyNumberFormat="1" applyFont="1" applyFill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4" fontId="24" fillId="4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145" workbookViewId="0">
      <selection activeCell="J11" sqref="J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9" width="2.6640625" style="1" customWidth="1"/>
    <col min="10" max="10" width="7.83203125" style="1" customWidth="1"/>
    <col min="11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1:74" s="1" customFormat="1" ht="12" customHeight="1">
      <c r="B5" s="21"/>
      <c r="D5" s="24" t="s">
        <v>12</v>
      </c>
      <c r="K5" s="231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21"/>
      <c r="BS5" s="18" t="s">
        <v>6</v>
      </c>
    </row>
    <row r="6" spans="1:74" s="1" customFormat="1" ht="36.950000000000003" customHeight="1">
      <c r="B6" s="21"/>
      <c r="D6" s="26" t="s">
        <v>13</v>
      </c>
      <c r="K6" s="232" t="s">
        <v>441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21"/>
      <c r="BS6" s="18" t="s">
        <v>6</v>
      </c>
    </row>
    <row r="7" spans="1:74" s="1" customFormat="1" ht="12" customHeight="1">
      <c r="B7" s="21"/>
      <c r="D7" s="27" t="s">
        <v>14</v>
      </c>
      <c r="K7" s="25" t="s">
        <v>1</v>
      </c>
      <c r="AK7" s="27" t="s">
        <v>15</v>
      </c>
      <c r="AN7" s="25" t="s">
        <v>1</v>
      </c>
      <c r="AR7" s="21"/>
      <c r="BS7" s="18" t="s">
        <v>6</v>
      </c>
    </row>
    <row r="8" spans="1:74" s="1" customFormat="1" ht="12" customHeight="1">
      <c r="B8" s="21"/>
      <c r="D8" s="27" t="s">
        <v>16</v>
      </c>
      <c r="I8" s="1" t="s">
        <v>442</v>
      </c>
      <c r="K8" s="25" t="s">
        <v>17</v>
      </c>
      <c r="AK8" s="27" t="s">
        <v>18</v>
      </c>
      <c r="AN8" s="240">
        <v>44034</v>
      </c>
      <c r="AR8" s="21"/>
      <c r="BS8" s="18" t="s">
        <v>6</v>
      </c>
    </row>
    <row r="9" spans="1:74" s="1" customFormat="1" ht="14.45" customHeight="1">
      <c r="B9" s="21"/>
      <c r="AR9" s="21"/>
      <c r="BS9" s="18" t="s">
        <v>6</v>
      </c>
    </row>
    <row r="10" spans="1:74" s="1" customFormat="1" ht="12" customHeight="1">
      <c r="B10" s="21"/>
      <c r="D10" s="27" t="s">
        <v>19</v>
      </c>
      <c r="J10" s="1" t="s">
        <v>443</v>
      </c>
      <c r="AK10" s="27" t="s">
        <v>20</v>
      </c>
      <c r="AN10" s="25" t="s">
        <v>1</v>
      </c>
      <c r="AR10" s="21"/>
      <c r="BS10" s="18" t="s">
        <v>6</v>
      </c>
    </row>
    <row r="11" spans="1:74" s="1" customFormat="1" ht="18.399999999999999" customHeight="1">
      <c r="B11" s="21"/>
      <c r="E11" s="25" t="s">
        <v>17</v>
      </c>
      <c r="AK11" s="27" t="s">
        <v>21</v>
      </c>
      <c r="AN11" s="25" t="s">
        <v>1</v>
      </c>
      <c r="AR11" s="21"/>
      <c r="BS11" s="18" t="s">
        <v>6</v>
      </c>
    </row>
    <row r="12" spans="1:74" s="1" customFormat="1" ht="6.95" customHeight="1">
      <c r="B12" s="21"/>
      <c r="AR12" s="21"/>
      <c r="BS12" s="18" t="s">
        <v>6</v>
      </c>
    </row>
    <row r="13" spans="1:74" s="1" customFormat="1" ht="12" customHeight="1">
      <c r="B13" s="21"/>
      <c r="D13" s="27" t="s">
        <v>22</v>
      </c>
      <c r="AK13" s="27" t="s">
        <v>20</v>
      </c>
      <c r="AN13" s="25" t="s">
        <v>1</v>
      </c>
      <c r="AR13" s="21"/>
      <c r="BS13" s="18" t="s">
        <v>6</v>
      </c>
    </row>
    <row r="14" spans="1:74" ht="12.75">
      <c r="B14" s="21"/>
      <c r="E14" s="25" t="s">
        <v>17</v>
      </c>
      <c r="AK14" s="27" t="s">
        <v>21</v>
      </c>
      <c r="AN14" s="25" t="s">
        <v>1</v>
      </c>
      <c r="AR14" s="21"/>
      <c r="BS14" s="18" t="s">
        <v>6</v>
      </c>
    </row>
    <row r="15" spans="1:74" s="1" customFormat="1" ht="6.95" customHeight="1">
      <c r="B15" s="21"/>
      <c r="AR15" s="21"/>
      <c r="BS15" s="18" t="s">
        <v>3</v>
      </c>
    </row>
    <row r="16" spans="1:74" s="1" customFormat="1" ht="12" customHeight="1">
      <c r="B16" s="21"/>
      <c r="D16" s="27" t="s">
        <v>23</v>
      </c>
      <c r="AK16" s="27" t="s">
        <v>20</v>
      </c>
      <c r="AN16" s="25" t="s">
        <v>1</v>
      </c>
      <c r="AR16" s="21"/>
      <c r="BS16" s="18" t="s">
        <v>3</v>
      </c>
    </row>
    <row r="17" spans="1:71" s="1" customFormat="1" ht="18.399999999999999" customHeight="1">
      <c r="B17" s="21"/>
      <c r="E17" s="25" t="s">
        <v>17</v>
      </c>
      <c r="AK17" s="27" t="s">
        <v>21</v>
      </c>
      <c r="AN17" s="25" t="s">
        <v>1</v>
      </c>
      <c r="AR17" s="21"/>
      <c r="BS17" s="18" t="s">
        <v>24</v>
      </c>
    </row>
    <row r="18" spans="1:71" s="1" customFormat="1" ht="6.95" customHeight="1">
      <c r="B18" s="21"/>
      <c r="AR18" s="21"/>
      <c r="BS18" s="18" t="s">
        <v>6</v>
      </c>
    </row>
    <row r="19" spans="1:71" s="1" customFormat="1" ht="12" customHeight="1">
      <c r="B19" s="21"/>
      <c r="D19" s="27" t="s">
        <v>25</v>
      </c>
      <c r="AK19" s="27" t="s">
        <v>20</v>
      </c>
      <c r="AN19" s="25" t="s">
        <v>1</v>
      </c>
      <c r="AR19" s="21"/>
      <c r="BS19" s="18" t="s">
        <v>6</v>
      </c>
    </row>
    <row r="20" spans="1:71" s="1" customFormat="1" ht="18.399999999999999" customHeight="1">
      <c r="B20" s="21"/>
      <c r="E20" s="25" t="s">
        <v>17</v>
      </c>
      <c r="AK20" s="27" t="s">
        <v>21</v>
      </c>
      <c r="AN20" s="25" t="s">
        <v>1</v>
      </c>
      <c r="AR20" s="21"/>
      <c r="BS20" s="18" t="s">
        <v>24</v>
      </c>
    </row>
    <row r="21" spans="1:71" s="1" customFormat="1" ht="6.95" customHeight="1">
      <c r="B21" s="21"/>
      <c r="AR21" s="21"/>
    </row>
    <row r="22" spans="1:71" s="1" customFormat="1" ht="12" customHeight="1">
      <c r="B22" s="21"/>
      <c r="D22" s="27" t="s">
        <v>26</v>
      </c>
      <c r="AR22" s="21"/>
    </row>
    <row r="23" spans="1:71" s="1" customFormat="1" ht="16.5" customHeight="1">
      <c r="B23" s="21"/>
      <c r="E23" s="233" t="s">
        <v>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21"/>
    </row>
    <row r="24" spans="1:71" s="1" customFormat="1" ht="6.95" customHeight="1">
      <c r="B24" s="21"/>
      <c r="AR24" s="21"/>
    </row>
    <row r="25" spans="1:71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1" customFormat="1" ht="14.45" customHeight="1">
      <c r="B26" s="21"/>
      <c r="D26" s="30" t="s">
        <v>27</v>
      </c>
      <c r="AK26" s="234">
        <f>ROUND(AG94,2)</f>
        <v>0</v>
      </c>
      <c r="AL26" s="226"/>
      <c r="AM26" s="226"/>
      <c r="AN26" s="226"/>
      <c r="AO26" s="226"/>
      <c r="AR26" s="21"/>
    </row>
    <row r="27" spans="1:71" s="1" customFormat="1" ht="14.45" customHeight="1">
      <c r="B27" s="21"/>
      <c r="D27" s="30" t="s">
        <v>28</v>
      </c>
      <c r="AK27" s="234">
        <f>ROUND(AG97, 2)</f>
        <v>0</v>
      </c>
      <c r="AL27" s="234"/>
      <c r="AM27" s="234"/>
      <c r="AN27" s="234"/>
      <c r="AO27" s="234"/>
      <c r="AR27" s="21"/>
    </row>
    <row r="28" spans="1:7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BE28" s="32"/>
    </row>
    <row r="29" spans="1:71" s="2" customFormat="1" ht="25.9" customHeight="1">
      <c r="A29" s="32"/>
      <c r="B29" s="33"/>
      <c r="C29" s="32"/>
      <c r="D29" s="34" t="s">
        <v>29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29">
        <f>ROUND(AK26 + AK27, 2)</f>
        <v>0</v>
      </c>
      <c r="AL29" s="230"/>
      <c r="AM29" s="230"/>
      <c r="AN29" s="230"/>
      <c r="AO29" s="230"/>
      <c r="AP29" s="32"/>
      <c r="AQ29" s="32"/>
      <c r="AR29" s="33"/>
      <c r="BE29" s="32"/>
    </row>
    <row r="30" spans="1:7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BE30" s="32"/>
    </row>
    <row r="31" spans="1:71" s="2" customFormat="1" ht="12.75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201" t="s">
        <v>30</v>
      </c>
      <c r="M31" s="201"/>
      <c r="N31" s="201"/>
      <c r="O31" s="201"/>
      <c r="P31" s="201"/>
      <c r="Q31" s="32"/>
      <c r="R31" s="32"/>
      <c r="S31" s="32"/>
      <c r="T31" s="32"/>
      <c r="U31" s="32"/>
      <c r="V31" s="32"/>
      <c r="W31" s="201" t="s">
        <v>31</v>
      </c>
      <c r="X31" s="201"/>
      <c r="Y31" s="201"/>
      <c r="Z31" s="201"/>
      <c r="AA31" s="201"/>
      <c r="AB31" s="201"/>
      <c r="AC31" s="201"/>
      <c r="AD31" s="201"/>
      <c r="AE31" s="201"/>
      <c r="AF31" s="32"/>
      <c r="AG31" s="32"/>
      <c r="AH31" s="32"/>
      <c r="AI31" s="32"/>
      <c r="AJ31" s="32"/>
      <c r="AK31" s="201" t="s">
        <v>32</v>
      </c>
      <c r="AL31" s="201"/>
      <c r="AM31" s="201"/>
      <c r="AN31" s="201"/>
      <c r="AO31" s="201"/>
      <c r="AP31" s="32"/>
      <c r="AQ31" s="32"/>
      <c r="AR31" s="33"/>
      <c r="BE31" s="32"/>
    </row>
    <row r="32" spans="1:71" s="3" customFormat="1" ht="14.45" customHeight="1">
      <c r="B32" s="37"/>
      <c r="D32" s="27" t="s">
        <v>33</v>
      </c>
      <c r="F32" s="27" t="s">
        <v>34</v>
      </c>
      <c r="L32" s="204">
        <v>0.21</v>
      </c>
      <c r="M32" s="203"/>
      <c r="N32" s="203"/>
      <c r="O32" s="203"/>
      <c r="P32" s="203"/>
      <c r="W32" s="202">
        <f>ROUND(AZ94 + SUM(CD97),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f>ROUND(AV94 + SUM(BY97), 2)</f>
        <v>0</v>
      </c>
      <c r="AL32" s="203"/>
      <c r="AM32" s="203"/>
      <c r="AN32" s="203"/>
      <c r="AO32" s="203"/>
      <c r="AR32" s="37"/>
    </row>
    <row r="33" spans="1:57" s="3" customFormat="1" ht="14.45" customHeight="1">
      <c r="B33" s="37"/>
      <c r="F33" s="27" t="s">
        <v>35</v>
      </c>
      <c r="L33" s="204">
        <v>0.15</v>
      </c>
      <c r="M33" s="203"/>
      <c r="N33" s="203"/>
      <c r="O33" s="203"/>
      <c r="P33" s="203"/>
      <c r="W33" s="202">
        <f>ROUND(BA94 + SUM(CE97),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f>ROUND(AW94 + SUM(BZ97), 2)</f>
        <v>0</v>
      </c>
      <c r="AL33" s="203"/>
      <c r="AM33" s="203"/>
      <c r="AN33" s="203"/>
      <c r="AO33" s="203"/>
      <c r="AR33" s="37"/>
    </row>
    <row r="34" spans="1:57" s="3" customFormat="1" ht="14.45" hidden="1" customHeight="1">
      <c r="B34" s="37"/>
      <c r="F34" s="27" t="s">
        <v>36</v>
      </c>
      <c r="L34" s="204">
        <v>0.21</v>
      </c>
      <c r="M34" s="203"/>
      <c r="N34" s="203"/>
      <c r="O34" s="203"/>
      <c r="P34" s="203"/>
      <c r="W34" s="202">
        <f>ROUND(BB94 + SUM(CF97), 2)</f>
        <v>0</v>
      </c>
      <c r="X34" s="203"/>
      <c r="Y34" s="203"/>
      <c r="Z34" s="203"/>
      <c r="AA34" s="203"/>
      <c r="AB34" s="203"/>
      <c r="AC34" s="203"/>
      <c r="AD34" s="203"/>
      <c r="AE34" s="203"/>
      <c r="AK34" s="202">
        <v>0</v>
      </c>
      <c r="AL34" s="203"/>
      <c r="AM34" s="203"/>
      <c r="AN34" s="203"/>
      <c r="AO34" s="203"/>
      <c r="AR34" s="37"/>
    </row>
    <row r="35" spans="1:57" s="3" customFormat="1" ht="14.45" hidden="1" customHeight="1">
      <c r="B35" s="37"/>
      <c r="F35" s="27" t="s">
        <v>37</v>
      </c>
      <c r="L35" s="204">
        <v>0.15</v>
      </c>
      <c r="M35" s="203"/>
      <c r="N35" s="203"/>
      <c r="O35" s="203"/>
      <c r="P35" s="203"/>
      <c r="W35" s="202">
        <f>ROUND(BC94 + SUM(CG97), 2)</f>
        <v>0</v>
      </c>
      <c r="X35" s="203"/>
      <c r="Y35" s="203"/>
      <c r="Z35" s="203"/>
      <c r="AA35" s="203"/>
      <c r="AB35" s="203"/>
      <c r="AC35" s="203"/>
      <c r="AD35" s="203"/>
      <c r="AE35" s="203"/>
      <c r="AK35" s="202">
        <v>0</v>
      </c>
      <c r="AL35" s="203"/>
      <c r="AM35" s="203"/>
      <c r="AN35" s="203"/>
      <c r="AO35" s="203"/>
      <c r="AR35" s="37"/>
    </row>
    <row r="36" spans="1:57" s="3" customFormat="1" ht="14.45" hidden="1" customHeight="1">
      <c r="B36" s="37"/>
      <c r="F36" s="27" t="s">
        <v>38</v>
      </c>
      <c r="L36" s="204">
        <v>0</v>
      </c>
      <c r="M36" s="203"/>
      <c r="N36" s="203"/>
      <c r="O36" s="203"/>
      <c r="P36" s="203"/>
      <c r="W36" s="202">
        <f>ROUND(BD94 + SUM(CH97), 2)</f>
        <v>0</v>
      </c>
      <c r="X36" s="203"/>
      <c r="Y36" s="203"/>
      <c r="Z36" s="203"/>
      <c r="AA36" s="203"/>
      <c r="AB36" s="203"/>
      <c r="AC36" s="203"/>
      <c r="AD36" s="203"/>
      <c r="AE36" s="203"/>
      <c r="AK36" s="202">
        <v>0</v>
      </c>
      <c r="AL36" s="203"/>
      <c r="AM36" s="203"/>
      <c r="AN36" s="203"/>
      <c r="AO36" s="203"/>
      <c r="AR36" s="37"/>
    </row>
    <row r="37" spans="1:57" s="2" customFormat="1" ht="6.9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2" customFormat="1" ht="25.9" customHeight="1">
      <c r="A38" s="32"/>
      <c r="B38" s="33"/>
      <c r="C38" s="38"/>
      <c r="D38" s="39" t="s">
        <v>39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40</v>
      </c>
      <c r="U38" s="40"/>
      <c r="V38" s="40"/>
      <c r="W38" s="40"/>
      <c r="X38" s="205" t="s">
        <v>41</v>
      </c>
      <c r="Y38" s="206"/>
      <c r="Z38" s="206"/>
      <c r="AA38" s="206"/>
      <c r="AB38" s="206"/>
      <c r="AC38" s="40"/>
      <c r="AD38" s="40"/>
      <c r="AE38" s="40"/>
      <c r="AF38" s="40"/>
      <c r="AG38" s="40"/>
      <c r="AH38" s="40"/>
      <c r="AI38" s="40"/>
      <c r="AJ38" s="40"/>
      <c r="AK38" s="207">
        <f>SUM(AK29:AK36)</f>
        <v>0</v>
      </c>
      <c r="AL38" s="206"/>
      <c r="AM38" s="206"/>
      <c r="AN38" s="206"/>
      <c r="AO38" s="208"/>
      <c r="AP38" s="38"/>
      <c r="AQ38" s="38"/>
      <c r="AR38" s="33"/>
      <c r="BE38" s="32"/>
    </row>
    <row r="39" spans="1:57" s="2" customFormat="1" ht="6.95" customHeight="1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BE39" s="32"/>
    </row>
    <row r="40" spans="1:57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BE40" s="32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2"/>
      <c r="D49" s="43" t="s">
        <v>42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43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2"/>
      <c r="B60" s="33"/>
      <c r="C60" s="32"/>
      <c r="D60" s="45" t="s">
        <v>44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45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44</v>
      </c>
      <c r="AI60" s="35"/>
      <c r="AJ60" s="35"/>
      <c r="AK60" s="35"/>
      <c r="AL60" s="35"/>
      <c r="AM60" s="45" t="s">
        <v>45</v>
      </c>
      <c r="AN60" s="35"/>
      <c r="AO60" s="35"/>
      <c r="AP60" s="32"/>
      <c r="AQ60" s="32"/>
      <c r="AR60" s="33"/>
      <c r="BE60" s="32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2"/>
      <c r="B64" s="33"/>
      <c r="C64" s="32"/>
      <c r="D64" s="43" t="s">
        <v>46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47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2"/>
      <c r="B75" s="33"/>
      <c r="C75" s="32"/>
      <c r="D75" s="45" t="s">
        <v>44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45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44</v>
      </c>
      <c r="AI75" s="35"/>
      <c r="AJ75" s="35"/>
      <c r="AK75" s="35"/>
      <c r="AL75" s="35"/>
      <c r="AM75" s="45" t="s">
        <v>45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2" t="s">
        <v>48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12</v>
      </c>
      <c r="L84" s="4">
        <f>K5</f>
        <v>0</v>
      </c>
      <c r="AR84" s="51"/>
    </row>
    <row r="85" spans="1:91" s="5" customFormat="1" ht="36.950000000000003" customHeight="1">
      <c r="B85" s="52"/>
      <c r="C85" s="53" t="s">
        <v>13</v>
      </c>
      <c r="L85" s="209" t="str">
        <f>K6</f>
        <v>Oprava komunikace Bojanov - novostavby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16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18</v>
      </c>
      <c r="AJ87" s="32"/>
      <c r="AK87" s="32"/>
      <c r="AL87" s="32"/>
      <c r="AM87" s="211">
        <f>IF(AN8= "","",AN8)</f>
        <v>44034</v>
      </c>
      <c r="AN87" s="211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19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23</v>
      </c>
      <c r="AJ89" s="32"/>
      <c r="AK89" s="32"/>
      <c r="AL89" s="32"/>
      <c r="AM89" s="212" t="str">
        <f>IF(E17="","",E17)</f>
        <v xml:space="preserve"> </v>
      </c>
      <c r="AN89" s="213"/>
      <c r="AO89" s="213"/>
      <c r="AP89" s="213"/>
      <c r="AQ89" s="32"/>
      <c r="AR89" s="33"/>
      <c r="AS89" s="215" t="s">
        <v>49</v>
      </c>
      <c r="AT89" s="21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22</v>
      </c>
      <c r="D90" s="32"/>
      <c r="E90" s="32"/>
      <c r="F90" s="32"/>
      <c r="G90" s="32"/>
      <c r="H90" s="32"/>
      <c r="I90" s="32"/>
      <c r="J90" s="32"/>
      <c r="K90" s="32"/>
      <c r="L90" s="4" t="str">
        <f>IF(E14="","",E14)</f>
        <v xml:space="preserve"> 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25</v>
      </c>
      <c r="AJ90" s="32"/>
      <c r="AK90" s="32"/>
      <c r="AL90" s="32"/>
      <c r="AM90" s="212" t="str">
        <f>IF(E20="","",E20)</f>
        <v xml:space="preserve"> </v>
      </c>
      <c r="AN90" s="213"/>
      <c r="AO90" s="213"/>
      <c r="AP90" s="213"/>
      <c r="AQ90" s="32"/>
      <c r="AR90" s="33"/>
      <c r="AS90" s="217"/>
      <c r="AT90" s="21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7"/>
      <c r="AT91" s="21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19" t="s">
        <v>50</v>
      </c>
      <c r="D92" s="220"/>
      <c r="E92" s="220"/>
      <c r="F92" s="220"/>
      <c r="G92" s="220"/>
      <c r="H92" s="60"/>
      <c r="I92" s="221" t="s">
        <v>51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2" t="s">
        <v>52</v>
      </c>
      <c r="AH92" s="220"/>
      <c r="AI92" s="220"/>
      <c r="AJ92" s="220"/>
      <c r="AK92" s="220"/>
      <c r="AL92" s="220"/>
      <c r="AM92" s="220"/>
      <c r="AN92" s="221" t="s">
        <v>53</v>
      </c>
      <c r="AO92" s="220"/>
      <c r="AP92" s="223"/>
      <c r="AQ92" s="61" t="s">
        <v>54</v>
      </c>
      <c r="AR92" s="33"/>
      <c r="AS92" s="62" t="s">
        <v>55</v>
      </c>
      <c r="AT92" s="63" t="s">
        <v>56</v>
      </c>
      <c r="AU92" s="63" t="s">
        <v>57</v>
      </c>
      <c r="AV92" s="63" t="s">
        <v>58</v>
      </c>
      <c r="AW92" s="63" t="s">
        <v>59</v>
      </c>
      <c r="AX92" s="63" t="s">
        <v>60</v>
      </c>
      <c r="AY92" s="63" t="s">
        <v>61</v>
      </c>
      <c r="AZ92" s="63" t="s">
        <v>62</v>
      </c>
      <c r="BA92" s="63" t="s">
        <v>63</v>
      </c>
      <c r="BB92" s="63" t="s">
        <v>64</v>
      </c>
      <c r="BC92" s="63" t="s">
        <v>65</v>
      </c>
      <c r="BD92" s="64" t="s">
        <v>66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67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6">
        <f>ROUND(AG95,2)</f>
        <v>0</v>
      </c>
      <c r="AH94" s="236"/>
      <c r="AI94" s="236"/>
      <c r="AJ94" s="236"/>
      <c r="AK94" s="236"/>
      <c r="AL94" s="236"/>
      <c r="AM94" s="236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1099.0815299999999</v>
      </c>
      <c r="AV94" s="74">
        <f>ROUND(AZ94*L32,2)</f>
        <v>0</v>
      </c>
      <c r="AW94" s="74">
        <f>ROUND(BA94*L33,2)</f>
        <v>0</v>
      </c>
      <c r="AX94" s="74">
        <f>ROUND(BB94*L32,2)</f>
        <v>0</v>
      </c>
      <c r="AY94" s="74">
        <f>ROUND(BC94*L33,2)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68</v>
      </c>
      <c r="BT94" s="77" t="s">
        <v>69</v>
      </c>
      <c r="BU94" s="78" t="s">
        <v>70</v>
      </c>
      <c r="BV94" s="77" t="s">
        <v>71</v>
      </c>
      <c r="BW94" s="77" t="s">
        <v>4</v>
      </c>
      <c r="BX94" s="77" t="s">
        <v>72</v>
      </c>
      <c r="CL94" s="77" t="s">
        <v>1</v>
      </c>
    </row>
    <row r="95" spans="1:91" s="7" customFormat="1" ht="16.5" customHeight="1">
      <c r="A95" s="79" t="s">
        <v>73</v>
      </c>
      <c r="B95" s="80"/>
      <c r="C95" s="81"/>
      <c r="D95" s="235" t="s">
        <v>74</v>
      </c>
      <c r="E95" s="235"/>
      <c r="F95" s="235"/>
      <c r="G95" s="235"/>
      <c r="H95" s="235"/>
      <c r="I95" s="82"/>
      <c r="J95" s="235" t="s">
        <v>75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27">
        <f>'01 - rekonstrukce komunikace'!J32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76</v>
      </c>
      <c r="AR95" s="80"/>
      <c r="AS95" s="84">
        <v>0</v>
      </c>
      <c r="AT95" s="85">
        <f>ROUND(SUM(AV95:AW95),2)</f>
        <v>0</v>
      </c>
      <c r="AU95" s="86">
        <f>'01 - rekonstrukce komunikace'!P131</f>
        <v>1099.0815319999999</v>
      </c>
      <c r="AV95" s="85">
        <f>'01 - rekonstrukce komunikace'!J35</f>
        <v>0</v>
      </c>
      <c r="AW95" s="85">
        <f>'01 - rekonstrukce komunikace'!J36</f>
        <v>0</v>
      </c>
      <c r="AX95" s="85">
        <f>'01 - rekonstrukce komunikace'!J37</f>
        <v>0</v>
      </c>
      <c r="AY95" s="85">
        <f>'01 - rekonstrukce komunikace'!J38</f>
        <v>0</v>
      </c>
      <c r="AZ95" s="85">
        <f>'01 - rekonstrukce komunikace'!F35</f>
        <v>0</v>
      </c>
      <c r="BA95" s="85">
        <f>'01 - rekonstrukce komunikace'!F36</f>
        <v>0</v>
      </c>
      <c r="BB95" s="85">
        <f>'01 - rekonstrukce komunikace'!F37</f>
        <v>0</v>
      </c>
      <c r="BC95" s="85">
        <f>'01 - rekonstrukce komunikace'!F38</f>
        <v>0</v>
      </c>
      <c r="BD95" s="87">
        <f>'01 - rekonstrukce komunikace'!F39</f>
        <v>0</v>
      </c>
      <c r="BT95" s="88" t="s">
        <v>77</v>
      </c>
      <c r="BV95" s="88" t="s">
        <v>71</v>
      </c>
      <c r="BW95" s="88" t="s">
        <v>78</v>
      </c>
      <c r="BX95" s="88" t="s">
        <v>4</v>
      </c>
      <c r="CL95" s="88" t="s">
        <v>1</v>
      </c>
      <c r="CM95" s="88" t="s">
        <v>79</v>
      </c>
    </row>
    <row r="96" spans="1:91">
      <c r="B96" s="21"/>
      <c r="AR96" s="21"/>
    </row>
    <row r="97" spans="1:57" s="2" customFormat="1" ht="30" customHeight="1">
      <c r="A97" s="32"/>
      <c r="B97" s="33"/>
      <c r="C97" s="69" t="s">
        <v>80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214">
        <v>0</v>
      </c>
      <c r="AH97" s="214"/>
      <c r="AI97" s="214"/>
      <c r="AJ97" s="214"/>
      <c r="AK97" s="214"/>
      <c r="AL97" s="214"/>
      <c r="AM97" s="214"/>
      <c r="AN97" s="214">
        <v>0</v>
      </c>
      <c r="AO97" s="214"/>
      <c r="AP97" s="214"/>
      <c r="AQ97" s="89"/>
      <c r="AR97" s="33"/>
      <c r="AS97" s="62" t="s">
        <v>81</v>
      </c>
      <c r="AT97" s="63" t="s">
        <v>82</v>
      </c>
      <c r="AU97" s="63" t="s">
        <v>33</v>
      </c>
      <c r="AV97" s="64" t="s">
        <v>56</v>
      </c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10.9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30" customHeight="1">
      <c r="A99" s="32"/>
      <c r="B99" s="33"/>
      <c r="C99" s="90" t="s">
        <v>83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224">
        <f>ROUND(AG94 + AG97, 2)</f>
        <v>0</v>
      </c>
      <c r="AH99" s="224"/>
      <c r="AI99" s="224"/>
      <c r="AJ99" s="224"/>
      <c r="AK99" s="224"/>
      <c r="AL99" s="224"/>
      <c r="AM99" s="224"/>
      <c r="AN99" s="224">
        <f>ROUND(AN94 + AN97, 2)</f>
        <v>0</v>
      </c>
      <c r="AO99" s="224"/>
      <c r="AP99" s="224"/>
      <c r="AQ99" s="91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46"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O5"/>
    <mergeCell ref="K6:AO6"/>
    <mergeCell ref="E23:AN23"/>
    <mergeCell ref="AK26:AO26"/>
    <mergeCell ref="AK27:AO27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L31:P31"/>
    <mergeCell ref="W31:AE31"/>
    <mergeCell ref="AK31:AO31"/>
    <mergeCell ref="W32:AE32"/>
    <mergeCell ref="AK32:AO32"/>
    <mergeCell ref="L32:P32"/>
  </mergeCells>
  <hyperlinks>
    <hyperlink ref="A95" location="'01 - rekonstrukce komunikace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96"/>
  <sheetViews>
    <sheetView showGridLines="0" tabSelected="1" topLeftCell="A142" workbookViewId="0">
      <selection activeCell="I309" sqref="I30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3"/>
    </row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8" t="s">
        <v>78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79</v>
      </c>
    </row>
    <row r="4" spans="1:46" s="1" customFormat="1" ht="24.95" customHeight="1">
      <c r="B4" s="21"/>
      <c r="D4" s="22" t="s">
        <v>84</v>
      </c>
      <c r="L4" s="21"/>
      <c r="M4" s="94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16.5" customHeight="1">
      <c r="B7" s="21"/>
      <c r="E7" s="238" t="str">
        <f>'Rekapitulace stavby'!K6</f>
        <v>Oprava komunikace Bojanov - novostavby</v>
      </c>
      <c r="F7" s="239"/>
      <c r="G7" s="239"/>
      <c r="H7" s="239"/>
      <c r="L7" s="21"/>
    </row>
    <row r="8" spans="1:46" s="2" customFormat="1" ht="12" customHeight="1">
      <c r="A8" s="32"/>
      <c r="B8" s="33"/>
      <c r="C8" s="32"/>
      <c r="D8" s="27" t="s">
        <v>85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09" t="s">
        <v>86</v>
      </c>
      <c r="F9" s="237"/>
      <c r="G9" s="237"/>
      <c r="H9" s="237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14</v>
      </c>
      <c r="E11" s="32"/>
      <c r="F11" s="25" t="s">
        <v>1</v>
      </c>
      <c r="G11" s="32"/>
      <c r="H11" s="32"/>
      <c r="I11" s="27" t="s">
        <v>15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16</v>
      </c>
      <c r="E12" s="32"/>
      <c r="F12" s="25" t="s">
        <v>17</v>
      </c>
      <c r="G12" s="32"/>
      <c r="H12" s="32"/>
      <c r="I12" s="27" t="s">
        <v>18</v>
      </c>
      <c r="J12" s="55">
        <f>'Rekapitulace stavby'!AN8</f>
        <v>44034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32"/>
      <c r="G14" s="32"/>
      <c r="H14" s="32"/>
      <c r="I14" s="27" t="s">
        <v>20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21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22</v>
      </c>
      <c r="E17" s="32"/>
      <c r="F17" s="32"/>
      <c r="G17" s="32"/>
      <c r="H17" s="32"/>
      <c r="I17" s="27" t="s">
        <v>20</v>
      </c>
      <c r="J17" s="25" t="str">
        <f>'Rekapitulace stavby'!AN13</f>
        <v/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31" t="str">
        <f>'Rekapitulace stavby'!E14</f>
        <v xml:space="preserve"> </v>
      </c>
      <c r="F18" s="231"/>
      <c r="G18" s="231"/>
      <c r="H18" s="231"/>
      <c r="I18" s="27" t="s">
        <v>21</v>
      </c>
      <c r="J18" s="25" t="str">
        <f>'Rekapitulace stavby'!AN14</f>
        <v/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23</v>
      </c>
      <c r="E20" s="32"/>
      <c r="F20" s="32"/>
      <c r="G20" s="32"/>
      <c r="H20" s="32"/>
      <c r="I20" s="27" t="s">
        <v>20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21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25</v>
      </c>
      <c r="E23" s="32"/>
      <c r="F23" s="32"/>
      <c r="G23" s="32"/>
      <c r="H23" s="32"/>
      <c r="I23" s="27" t="s">
        <v>20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21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25" t="s">
        <v>87</v>
      </c>
      <c r="E30" s="32"/>
      <c r="F30" s="32"/>
      <c r="G30" s="32"/>
      <c r="H30" s="32"/>
      <c r="I30" s="32"/>
      <c r="J30" s="31">
        <f>J96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30" t="s">
        <v>88</v>
      </c>
      <c r="E31" s="32"/>
      <c r="F31" s="32"/>
      <c r="G31" s="32"/>
      <c r="H31" s="32"/>
      <c r="I31" s="32"/>
      <c r="J31" s="31">
        <f>J110</f>
        <v>0</v>
      </c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98" t="s">
        <v>29</v>
      </c>
      <c r="E32" s="32"/>
      <c r="F32" s="32"/>
      <c r="G32" s="32"/>
      <c r="H32" s="32"/>
      <c r="I32" s="32"/>
      <c r="J32" s="71">
        <f>ROUND(J30 + J31,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31</v>
      </c>
      <c r="G34" s="32"/>
      <c r="H34" s="32"/>
      <c r="I34" s="36" t="s">
        <v>30</v>
      </c>
      <c r="J34" s="36" t="s">
        <v>32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99" t="s">
        <v>33</v>
      </c>
      <c r="E35" s="27" t="s">
        <v>34</v>
      </c>
      <c r="F35" s="100">
        <f>ROUND((SUM(BE110:BE111) + SUM(BE131:BE295)),  2)</f>
        <v>0</v>
      </c>
      <c r="G35" s="32"/>
      <c r="H35" s="32"/>
      <c r="I35" s="101">
        <v>0.21</v>
      </c>
      <c r="J35" s="100">
        <f>ROUND(((SUM(BE110:BE111) + SUM(BE131:BE295))*I35),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35</v>
      </c>
      <c r="F36" s="100">
        <f>ROUND((SUM(BF110:BF111) + SUM(BF131:BF295)),  2)</f>
        <v>0</v>
      </c>
      <c r="G36" s="32"/>
      <c r="H36" s="32"/>
      <c r="I36" s="101">
        <v>0.15</v>
      </c>
      <c r="J36" s="100">
        <f>ROUND(((SUM(BF110:BF111) + SUM(BF131:BF295))*I36),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36</v>
      </c>
      <c r="F37" s="100">
        <f>ROUND((SUM(BG110:BG111) + SUM(BG131:BG295)),  2)</f>
        <v>0</v>
      </c>
      <c r="G37" s="32"/>
      <c r="H37" s="32"/>
      <c r="I37" s="101">
        <v>0.21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37</v>
      </c>
      <c r="F38" s="100">
        <f>ROUND((SUM(BH110:BH111) + SUM(BH131:BH295)),  2)</f>
        <v>0</v>
      </c>
      <c r="G38" s="32"/>
      <c r="H38" s="32"/>
      <c r="I38" s="101">
        <v>0.15</v>
      </c>
      <c r="J38" s="100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38</v>
      </c>
      <c r="F39" s="100">
        <f>ROUND((SUM(BI110:BI111) + SUM(BI131:BI295)),  2)</f>
        <v>0</v>
      </c>
      <c r="G39" s="32"/>
      <c r="H39" s="32"/>
      <c r="I39" s="101">
        <v>0</v>
      </c>
      <c r="J39" s="100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91"/>
      <c r="D41" s="102" t="s">
        <v>39</v>
      </c>
      <c r="E41" s="60"/>
      <c r="F41" s="60"/>
      <c r="G41" s="103" t="s">
        <v>40</v>
      </c>
      <c r="H41" s="104" t="s">
        <v>41</v>
      </c>
      <c r="I41" s="60"/>
      <c r="J41" s="105">
        <f>SUM(J32:J39)</f>
        <v>0</v>
      </c>
      <c r="K41" s="106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2"/>
      <c r="D50" s="43" t="s">
        <v>42</v>
      </c>
      <c r="E50" s="44"/>
      <c r="F50" s="44"/>
      <c r="G50" s="43" t="s">
        <v>43</v>
      </c>
      <c r="H50" s="44"/>
      <c r="I50" s="44"/>
      <c r="J50" s="44"/>
      <c r="K50" s="44"/>
      <c r="L50" s="4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2"/>
      <c r="B61" s="33"/>
      <c r="C61" s="32"/>
      <c r="D61" s="45" t="s">
        <v>44</v>
      </c>
      <c r="E61" s="35"/>
      <c r="F61" s="107" t="s">
        <v>45</v>
      </c>
      <c r="G61" s="45" t="s">
        <v>44</v>
      </c>
      <c r="H61" s="35"/>
      <c r="I61" s="35"/>
      <c r="J61" s="108" t="s">
        <v>45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2"/>
      <c r="B65" s="33"/>
      <c r="C65" s="32"/>
      <c r="D65" s="43" t="s">
        <v>46</v>
      </c>
      <c r="E65" s="46"/>
      <c r="F65" s="46"/>
      <c r="G65" s="43" t="s">
        <v>47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2"/>
      <c r="B76" s="33"/>
      <c r="C76" s="32"/>
      <c r="D76" s="45" t="s">
        <v>44</v>
      </c>
      <c r="E76" s="35"/>
      <c r="F76" s="107" t="s">
        <v>45</v>
      </c>
      <c r="G76" s="45" t="s">
        <v>44</v>
      </c>
      <c r="H76" s="35"/>
      <c r="I76" s="35"/>
      <c r="J76" s="108" t="s">
        <v>45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89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38" t="str">
        <f>E7</f>
        <v>Oprava komunikace Bojanov - novostavby</v>
      </c>
      <c r="F85" s="239"/>
      <c r="G85" s="239"/>
      <c r="H85" s="239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85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09" t="str">
        <f>E9</f>
        <v>01 - rekonstrukce komunikace</v>
      </c>
      <c r="F87" s="237"/>
      <c r="G87" s="237"/>
      <c r="H87" s="237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16</v>
      </c>
      <c r="D89" s="32"/>
      <c r="E89" s="32"/>
      <c r="F89" s="25" t="str">
        <f>F12</f>
        <v xml:space="preserve"> </v>
      </c>
      <c r="G89" s="32"/>
      <c r="H89" s="32"/>
      <c r="I89" s="27" t="s">
        <v>18</v>
      </c>
      <c r="J89" s="55">
        <f>IF(J12="","",J12)</f>
        <v>44034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19</v>
      </c>
      <c r="D91" s="32"/>
      <c r="E91" s="32"/>
      <c r="F91" s="25" t="str">
        <f>E15</f>
        <v xml:space="preserve"> </v>
      </c>
      <c r="G91" s="32"/>
      <c r="H91" s="32"/>
      <c r="I91" s="27" t="s">
        <v>23</v>
      </c>
      <c r="J91" s="28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22</v>
      </c>
      <c r="D92" s="32"/>
      <c r="E92" s="32"/>
      <c r="F92" s="25" t="str">
        <f>IF(E18="","",E18)</f>
        <v xml:space="preserve"> </v>
      </c>
      <c r="G92" s="32"/>
      <c r="H92" s="32"/>
      <c r="I92" s="27" t="s">
        <v>25</v>
      </c>
      <c r="J92" s="28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90</v>
      </c>
      <c r="D94" s="91"/>
      <c r="E94" s="91"/>
      <c r="F94" s="91"/>
      <c r="G94" s="91"/>
      <c r="H94" s="91"/>
      <c r="I94" s="91"/>
      <c r="J94" s="110" t="s">
        <v>91</v>
      </c>
      <c r="K94" s="9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92</v>
      </c>
      <c r="D96" s="32"/>
      <c r="E96" s="32"/>
      <c r="F96" s="32"/>
      <c r="G96" s="32"/>
      <c r="H96" s="32"/>
      <c r="I96" s="32"/>
      <c r="J96" s="71">
        <f>J131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8" t="s">
        <v>93</v>
      </c>
    </row>
    <row r="97" spans="1:31" s="9" customFormat="1" ht="24.95" customHeight="1">
      <c r="B97" s="112"/>
      <c r="D97" s="113" t="s">
        <v>94</v>
      </c>
      <c r="E97" s="114"/>
      <c r="F97" s="114"/>
      <c r="G97" s="114"/>
      <c r="H97" s="114"/>
      <c r="I97" s="114"/>
      <c r="J97" s="115">
        <f>J132</f>
        <v>0</v>
      </c>
      <c r="L97" s="112"/>
    </row>
    <row r="98" spans="1:31" s="10" customFormat="1" ht="19.899999999999999" customHeight="1">
      <c r="B98" s="116"/>
      <c r="D98" s="117" t="s">
        <v>95</v>
      </c>
      <c r="E98" s="118"/>
      <c r="F98" s="118"/>
      <c r="G98" s="118"/>
      <c r="H98" s="118"/>
      <c r="I98" s="118"/>
      <c r="J98" s="119">
        <f>J133</f>
        <v>0</v>
      </c>
      <c r="L98" s="116"/>
    </row>
    <row r="99" spans="1:31" s="10" customFormat="1" ht="19.899999999999999" customHeight="1">
      <c r="B99" s="116"/>
      <c r="D99" s="117" t="s">
        <v>96</v>
      </c>
      <c r="E99" s="118"/>
      <c r="F99" s="118"/>
      <c r="G99" s="118"/>
      <c r="H99" s="118"/>
      <c r="I99" s="118"/>
      <c r="J99" s="119">
        <f>J184</f>
        <v>0</v>
      </c>
      <c r="L99" s="116"/>
    </row>
    <row r="100" spans="1:31" s="10" customFormat="1" ht="19.899999999999999" customHeight="1">
      <c r="B100" s="116"/>
      <c r="D100" s="117" t="s">
        <v>97</v>
      </c>
      <c r="E100" s="118"/>
      <c r="F100" s="118"/>
      <c r="G100" s="118"/>
      <c r="H100" s="118"/>
      <c r="I100" s="118"/>
      <c r="J100" s="119">
        <f>J227</f>
        <v>0</v>
      </c>
      <c r="L100" s="116"/>
    </row>
    <row r="101" spans="1:31" s="10" customFormat="1" ht="19.899999999999999" customHeight="1">
      <c r="B101" s="116"/>
      <c r="D101" s="117" t="s">
        <v>98</v>
      </c>
      <c r="E101" s="118"/>
      <c r="F101" s="118"/>
      <c r="G101" s="118"/>
      <c r="H101" s="118"/>
      <c r="I101" s="118"/>
      <c r="J101" s="119">
        <f>J245</f>
        <v>0</v>
      </c>
      <c r="L101" s="116"/>
    </row>
    <row r="102" spans="1:31" s="10" customFormat="1" ht="19.899999999999999" customHeight="1">
      <c r="B102" s="116"/>
      <c r="D102" s="117" t="s">
        <v>99</v>
      </c>
      <c r="E102" s="118"/>
      <c r="F102" s="118"/>
      <c r="G102" s="118"/>
      <c r="H102" s="118"/>
      <c r="I102" s="118"/>
      <c r="J102" s="119">
        <f>J275</f>
        <v>0</v>
      </c>
      <c r="L102" s="116"/>
    </row>
    <row r="103" spans="1:31" s="10" customFormat="1" ht="19.899999999999999" customHeight="1">
      <c r="B103" s="116"/>
      <c r="D103" s="117" t="s">
        <v>100</v>
      </c>
      <c r="E103" s="118"/>
      <c r="F103" s="118"/>
      <c r="G103" s="118"/>
      <c r="H103" s="118"/>
      <c r="I103" s="118"/>
      <c r="J103" s="119">
        <f>J286</f>
        <v>0</v>
      </c>
      <c r="L103" s="116"/>
    </row>
    <row r="104" spans="1:31" s="9" customFormat="1" ht="24.95" customHeight="1">
      <c r="B104" s="112"/>
      <c r="D104" s="113" t="s">
        <v>101</v>
      </c>
      <c r="E104" s="114"/>
      <c r="F104" s="114"/>
      <c r="G104" s="114"/>
      <c r="H104" s="114"/>
      <c r="I104" s="114"/>
      <c r="J104" s="115">
        <f>J288</f>
        <v>0</v>
      </c>
      <c r="L104" s="112"/>
    </row>
    <row r="105" spans="1:31" s="10" customFormat="1" ht="19.899999999999999" customHeight="1">
      <c r="B105" s="116"/>
      <c r="D105" s="117" t="s">
        <v>102</v>
      </c>
      <c r="E105" s="118"/>
      <c r="F105" s="118"/>
      <c r="G105" s="118"/>
      <c r="H105" s="118"/>
      <c r="I105" s="118"/>
      <c r="J105" s="119">
        <f>J289</f>
        <v>0</v>
      </c>
      <c r="L105" s="116"/>
    </row>
    <row r="106" spans="1:31" s="10" customFormat="1" ht="19.899999999999999" customHeight="1">
      <c r="B106" s="116"/>
      <c r="D106" s="117" t="s">
        <v>103</v>
      </c>
      <c r="E106" s="118"/>
      <c r="F106" s="118"/>
      <c r="G106" s="118"/>
      <c r="H106" s="118"/>
      <c r="I106" s="118"/>
      <c r="J106" s="119">
        <f>J291</f>
        <v>0</v>
      </c>
      <c r="L106" s="116"/>
    </row>
    <row r="107" spans="1:31" s="10" customFormat="1" ht="19.899999999999999" customHeight="1">
      <c r="B107" s="116"/>
      <c r="D107" s="117" t="s">
        <v>104</v>
      </c>
      <c r="E107" s="118"/>
      <c r="F107" s="118"/>
      <c r="G107" s="118"/>
      <c r="H107" s="118"/>
      <c r="I107" s="118"/>
      <c r="J107" s="119">
        <f>J294</f>
        <v>0</v>
      </c>
      <c r="L107" s="116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9.25" customHeight="1">
      <c r="A110" s="32"/>
      <c r="B110" s="33"/>
      <c r="C110" s="111" t="s">
        <v>105</v>
      </c>
      <c r="D110" s="32"/>
      <c r="E110" s="32"/>
      <c r="F110" s="32"/>
      <c r="G110" s="32"/>
      <c r="H110" s="32"/>
      <c r="I110" s="32"/>
      <c r="J110" s="120">
        <v>0</v>
      </c>
      <c r="K110" s="32"/>
      <c r="L110" s="42"/>
      <c r="N110" s="121" t="s">
        <v>33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8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9.25" customHeight="1">
      <c r="A112" s="32"/>
      <c r="B112" s="33"/>
      <c r="C112" s="90" t="s">
        <v>83</v>
      </c>
      <c r="D112" s="91"/>
      <c r="E112" s="91"/>
      <c r="F112" s="91"/>
      <c r="G112" s="91"/>
      <c r="H112" s="91"/>
      <c r="I112" s="91"/>
      <c r="J112" s="92">
        <f>ROUND(J96+J110,2)</f>
        <v>0</v>
      </c>
      <c r="K112" s="91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2" t="s">
        <v>106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13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38" t="str">
        <f>E7</f>
        <v>Oprava komunikace Bojanov - novostavby</v>
      </c>
      <c r="F121" s="239"/>
      <c r="G121" s="239"/>
      <c r="H121" s="239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85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09" t="str">
        <f>E9</f>
        <v>01 - rekonstrukce komunikace</v>
      </c>
      <c r="F123" s="237"/>
      <c r="G123" s="237"/>
      <c r="H123" s="237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16</v>
      </c>
      <c r="D125" s="32"/>
      <c r="E125" s="32"/>
      <c r="F125" s="25" t="str">
        <f>F12</f>
        <v xml:space="preserve"> </v>
      </c>
      <c r="G125" s="32"/>
      <c r="H125" s="32"/>
      <c r="I125" s="27" t="s">
        <v>18</v>
      </c>
      <c r="J125" s="55">
        <f>IF(J12="","",J12)</f>
        <v>44034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19</v>
      </c>
      <c r="D127" s="32"/>
      <c r="E127" s="32"/>
      <c r="F127" s="25" t="str">
        <f>E15</f>
        <v xml:space="preserve"> </v>
      </c>
      <c r="G127" s="32"/>
      <c r="H127" s="32"/>
      <c r="I127" s="27" t="s">
        <v>23</v>
      </c>
      <c r="J127" s="28" t="str">
        <f>E21</f>
        <v xml:space="preserve"> 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22</v>
      </c>
      <c r="D128" s="32"/>
      <c r="E128" s="32"/>
      <c r="F128" s="25" t="str">
        <f>IF(E18="","",E18)</f>
        <v xml:space="preserve"> </v>
      </c>
      <c r="G128" s="32"/>
      <c r="H128" s="32"/>
      <c r="I128" s="27" t="s">
        <v>25</v>
      </c>
      <c r="J128" s="28" t="str">
        <f>E24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22"/>
      <c r="B130" s="123"/>
      <c r="C130" s="124" t="s">
        <v>107</v>
      </c>
      <c r="D130" s="125" t="s">
        <v>54</v>
      </c>
      <c r="E130" s="125" t="s">
        <v>50</v>
      </c>
      <c r="F130" s="125" t="s">
        <v>51</v>
      </c>
      <c r="G130" s="125" t="s">
        <v>108</v>
      </c>
      <c r="H130" s="125" t="s">
        <v>109</v>
      </c>
      <c r="I130" s="125" t="s">
        <v>110</v>
      </c>
      <c r="J130" s="126" t="s">
        <v>91</v>
      </c>
      <c r="K130" s="127" t="s">
        <v>111</v>
      </c>
      <c r="L130" s="128"/>
      <c r="M130" s="62" t="s">
        <v>1</v>
      </c>
      <c r="N130" s="63" t="s">
        <v>33</v>
      </c>
      <c r="O130" s="63" t="s">
        <v>112</v>
      </c>
      <c r="P130" s="63" t="s">
        <v>113</v>
      </c>
      <c r="Q130" s="63" t="s">
        <v>114</v>
      </c>
      <c r="R130" s="63" t="s">
        <v>115</v>
      </c>
      <c r="S130" s="63" t="s">
        <v>116</v>
      </c>
      <c r="T130" s="64" t="s">
        <v>117</v>
      </c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</row>
    <row r="131" spans="1:65" s="2" customFormat="1" ht="22.9" customHeight="1">
      <c r="A131" s="32"/>
      <c r="B131" s="33"/>
      <c r="C131" s="69" t="s">
        <v>118</v>
      </c>
      <c r="D131" s="32"/>
      <c r="E131" s="32"/>
      <c r="F131" s="32"/>
      <c r="G131" s="32"/>
      <c r="H131" s="32"/>
      <c r="I131" s="32"/>
      <c r="J131" s="129">
        <f>BK131</f>
        <v>0</v>
      </c>
      <c r="K131" s="32"/>
      <c r="L131" s="33"/>
      <c r="M131" s="65"/>
      <c r="N131" s="56"/>
      <c r="O131" s="66"/>
      <c r="P131" s="130">
        <f>P132+P288</f>
        <v>1099.0815319999999</v>
      </c>
      <c r="Q131" s="66"/>
      <c r="R131" s="130">
        <f>R132+R288</f>
        <v>161.20167199999997</v>
      </c>
      <c r="S131" s="66"/>
      <c r="T131" s="131">
        <f>T132+T288</f>
        <v>1162.1120000000001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8" t="s">
        <v>68</v>
      </c>
      <c r="AU131" s="18" t="s">
        <v>93</v>
      </c>
      <c r="BK131" s="132">
        <f>BK132+BK288</f>
        <v>0</v>
      </c>
    </row>
    <row r="132" spans="1:65" s="12" customFormat="1" ht="25.9" customHeight="1">
      <c r="B132" s="133"/>
      <c r="D132" s="134" t="s">
        <v>68</v>
      </c>
      <c r="E132" s="135" t="s">
        <v>119</v>
      </c>
      <c r="F132" s="135" t="s">
        <v>120</v>
      </c>
      <c r="J132" s="136">
        <f>BK132</f>
        <v>0</v>
      </c>
      <c r="L132" s="133"/>
      <c r="M132" s="137"/>
      <c r="N132" s="138"/>
      <c r="O132" s="138"/>
      <c r="P132" s="139">
        <f>P133+P184+P227+P245+P275+P286</f>
        <v>1099.0815319999999</v>
      </c>
      <c r="Q132" s="138"/>
      <c r="R132" s="139">
        <f>R133+R184+R227+R245+R275+R286</f>
        <v>161.20167199999997</v>
      </c>
      <c r="S132" s="138"/>
      <c r="T132" s="140">
        <f>T133+T184+T227+T245+T275+T286</f>
        <v>1162.1120000000001</v>
      </c>
      <c r="AR132" s="134" t="s">
        <v>77</v>
      </c>
      <c r="AT132" s="141" t="s">
        <v>68</v>
      </c>
      <c r="AU132" s="141" t="s">
        <v>69</v>
      </c>
      <c r="AY132" s="134" t="s">
        <v>121</v>
      </c>
      <c r="BK132" s="142">
        <f>BK133+BK184+BK227+BK245+BK275+BK286</f>
        <v>0</v>
      </c>
    </row>
    <row r="133" spans="1:65" s="12" customFormat="1" ht="22.9" customHeight="1">
      <c r="B133" s="133"/>
      <c r="D133" s="134" t="s">
        <v>68</v>
      </c>
      <c r="E133" s="143" t="s">
        <v>77</v>
      </c>
      <c r="F133" s="143" t="s">
        <v>122</v>
      </c>
      <c r="J133" s="144">
        <f>BK133</f>
        <v>0</v>
      </c>
      <c r="L133" s="133"/>
      <c r="M133" s="137"/>
      <c r="N133" s="138"/>
      <c r="O133" s="138"/>
      <c r="P133" s="139">
        <f>SUM(P134:P183)</f>
        <v>454.56859999999995</v>
      </c>
      <c r="Q133" s="138"/>
      <c r="R133" s="139">
        <f>SUM(R134:R183)</f>
        <v>30.797429999999999</v>
      </c>
      <c r="S133" s="138"/>
      <c r="T133" s="140">
        <f>SUM(T134:T183)</f>
        <v>1157.6120000000001</v>
      </c>
      <c r="AR133" s="134" t="s">
        <v>77</v>
      </c>
      <c r="AT133" s="141" t="s">
        <v>68</v>
      </c>
      <c r="AU133" s="141" t="s">
        <v>77</v>
      </c>
      <c r="AY133" s="134" t="s">
        <v>121</v>
      </c>
      <c r="BK133" s="142">
        <f>SUM(BK134:BK183)</f>
        <v>0</v>
      </c>
    </row>
    <row r="134" spans="1:65" s="2" customFormat="1" ht="21.75" customHeight="1">
      <c r="A134" s="32"/>
      <c r="B134" s="145"/>
      <c r="C134" s="146" t="s">
        <v>77</v>
      </c>
      <c r="D134" s="146" t="s">
        <v>123</v>
      </c>
      <c r="E134" s="147" t="s">
        <v>124</v>
      </c>
      <c r="F134" s="148" t="s">
        <v>125</v>
      </c>
      <c r="G134" s="149" t="s">
        <v>126</v>
      </c>
      <c r="H134" s="150">
        <v>892</v>
      </c>
      <c r="I134" s="151"/>
      <c r="J134" s="151">
        <f>ROUND(I134*H134,2)</f>
        <v>0</v>
      </c>
      <c r="K134" s="152"/>
      <c r="L134" s="33"/>
      <c r="M134" s="153" t="s">
        <v>1</v>
      </c>
      <c r="N134" s="154" t="s">
        <v>34</v>
      </c>
      <c r="O134" s="155">
        <v>0.14399999999999999</v>
      </c>
      <c r="P134" s="155">
        <f>O134*H134</f>
        <v>128.44799999999998</v>
      </c>
      <c r="Q134" s="155">
        <v>0</v>
      </c>
      <c r="R134" s="155">
        <f>Q134*H134</f>
        <v>0</v>
      </c>
      <c r="S134" s="155">
        <v>0.57999999999999996</v>
      </c>
      <c r="T134" s="156">
        <f>S134*H134</f>
        <v>517.36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127</v>
      </c>
      <c r="AT134" s="157" t="s">
        <v>123</v>
      </c>
      <c r="AU134" s="157" t="s">
        <v>79</v>
      </c>
      <c r="AY134" s="18" t="s">
        <v>121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8" t="s">
        <v>77</v>
      </c>
      <c r="BK134" s="158">
        <f>ROUND(I134*H134,2)</f>
        <v>0</v>
      </c>
      <c r="BL134" s="18" t="s">
        <v>127</v>
      </c>
      <c r="BM134" s="157" t="s">
        <v>128</v>
      </c>
    </row>
    <row r="135" spans="1:65" s="13" customFormat="1">
      <c r="B135" s="159"/>
      <c r="D135" s="160" t="s">
        <v>129</v>
      </c>
      <c r="E135" s="161" t="s">
        <v>1</v>
      </c>
      <c r="F135" s="162" t="s">
        <v>130</v>
      </c>
      <c r="H135" s="163">
        <v>675</v>
      </c>
      <c r="L135" s="159"/>
      <c r="M135" s="164"/>
      <c r="N135" s="165"/>
      <c r="O135" s="165"/>
      <c r="P135" s="165"/>
      <c r="Q135" s="165"/>
      <c r="R135" s="165"/>
      <c r="S135" s="165"/>
      <c r="T135" s="166"/>
      <c r="AT135" s="161" t="s">
        <v>129</v>
      </c>
      <c r="AU135" s="161" t="s">
        <v>79</v>
      </c>
      <c r="AV135" s="13" t="s">
        <v>79</v>
      </c>
      <c r="AW135" s="13" t="s">
        <v>24</v>
      </c>
      <c r="AX135" s="13" t="s">
        <v>69</v>
      </c>
      <c r="AY135" s="161" t="s">
        <v>121</v>
      </c>
    </row>
    <row r="136" spans="1:65" s="13" customFormat="1">
      <c r="B136" s="159"/>
      <c r="D136" s="160" t="s">
        <v>129</v>
      </c>
      <c r="E136" s="161" t="s">
        <v>1</v>
      </c>
      <c r="F136" s="162" t="s">
        <v>131</v>
      </c>
      <c r="H136" s="163">
        <v>100</v>
      </c>
      <c r="L136" s="159"/>
      <c r="M136" s="164"/>
      <c r="N136" s="165"/>
      <c r="O136" s="165"/>
      <c r="P136" s="165"/>
      <c r="Q136" s="165"/>
      <c r="R136" s="165"/>
      <c r="S136" s="165"/>
      <c r="T136" s="166"/>
      <c r="AT136" s="161" t="s">
        <v>129</v>
      </c>
      <c r="AU136" s="161" t="s">
        <v>79</v>
      </c>
      <c r="AV136" s="13" t="s">
        <v>79</v>
      </c>
      <c r="AW136" s="13" t="s">
        <v>24</v>
      </c>
      <c r="AX136" s="13" t="s">
        <v>69</v>
      </c>
      <c r="AY136" s="161" t="s">
        <v>121</v>
      </c>
    </row>
    <row r="137" spans="1:65" s="13" customFormat="1">
      <c r="B137" s="159"/>
      <c r="D137" s="160" t="s">
        <v>129</v>
      </c>
      <c r="E137" s="161" t="s">
        <v>1</v>
      </c>
      <c r="F137" s="162" t="s">
        <v>132</v>
      </c>
      <c r="H137" s="163">
        <v>36</v>
      </c>
      <c r="L137" s="159"/>
      <c r="M137" s="164"/>
      <c r="N137" s="165"/>
      <c r="O137" s="165"/>
      <c r="P137" s="165"/>
      <c r="Q137" s="165"/>
      <c r="R137" s="165"/>
      <c r="S137" s="165"/>
      <c r="T137" s="166"/>
      <c r="AT137" s="161" t="s">
        <v>129</v>
      </c>
      <c r="AU137" s="161" t="s">
        <v>79</v>
      </c>
      <c r="AV137" s="13" t="s">
        <v>79</v>
      </c>
      <c r="AW137" s="13" t="s">
        <v>24</v>
      </c>
      <c r="AX137" s="13" t="s">
        <v>69</v>
      </c>
      <c r="AY137" s="161" t="s">
        <v>121</v>
      </c>
    </row>
    <row r="138" spans="1:65" s="13" customFormat="1">
      <c r="B138" s="159"/>
      <c r="D138" s="160" t="s">
        <v>129</v>
      </c>
      <c r="E138" s="161" t="s">
        <v>1</v>
      </c>
      <c r="F138" s="162" t="s">
        <v>133</v>
      </c>
      <c r="H138" s="163">
        <v>81</v>
      </c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129</v>
      </c>
      <c r="AU138" s="161" t="s">
        <v>79</v>
      </c>
      <c r="AV138" s="13" t="s">
        <v>79</v>
      </c>
      <c r="AW138" s="13" t="s">
        <v>24</v>
      </c>
      <c r="AX138" s="13" t="s">
        <v>69</v>
      </c>
      <c r="AY138" s="161" t="s">
        <v>121</v>
      </c>
    </row>
    <row r="139" spans="1:65" s="14" customFormat="1">
      <c r="B139" s="167"/>
      <c r="D139" s="160" t="s">
        <v>129</v>
      </c>
      <c r="E139" s="168" t="s">
        <v>1</v>
      </c>
      <c r="F139" s="169" t="s">
        <v>134</v>
      </c>
      <c r="H139" s="170">
        <v>892</v>
      </c>
      <c r="L139" s="167"/>
      <c r="M139" s="171"/>
      <c r="N139" s="172"/>
      <c r="O139" s="172"/>
      <c r="P139" s="172"/>
      <c r="Q139" s="172"/>
      <c r="R139" s="172"/>
      <c r="S139" s="172"/>
      <c r="T139" s="173"/>
      <c r="AT139" s="168" t="s">
        <v>129</v>
      </c>
      <c r="AU139" s="168" t="s">
        <v>79</v>
      </c>
      <c r="AV139" s="14" t="s">
        <v>127</v>
      </c>
      <c r="AW139" s="14" t="s">
        <v>24</v>
      </c>
      <c r="AX139" s="14" t="s">
        <v>77</v>
      </c>
      <c r="AY139" s="168" t="s">
        <v>121</v>
      </c>
    </row>
    <row r="140" spans="1:65" s="2" customFormat="1" ht="21.75" customHeight="1">
      <c r="A140" s="32"/>
      <c r="B140" s="145"/>
      <c r="C140" s="146" t="s">
        <v>79</v>
      </c>
      <c r="D140" s="146" t="s">
        <v>123</v>
      </c>
      <c r="E140" s="147" t="s">
        <v>135</v>
      </c>
      <c r="F140" s="148" t="s">
        <v>136</v>
      </c>
      <c r="G140" s="149" t="s">
        <v>126</v>
      </c>
      <c r="H140" s="150">
        <v>574.79999999999995</v>
      </c>
      <c r="I140" s="151"/>
      <c r="J140" s="151">
        <f>ROUND(I140*H140,2)</f>
        <v>0</v>
      </c>
      <c r="K140" s="152"/>
      <c r="L140" s="33"/>
      <c r="M140" s="153" t="s">
        <v>1</v>
      </c>
      <c r="N140" s="154" t="s">
        <v>34</v>
      </c>
      <c r="O140" s="155">
        <v>0.184</v>
      </c>
      <c r="P140" s="155">
        <f>O140*H140</f>
        <v>105.76319999999998</v>
      </c>
      <c r="Q140" s="155">
        <v>0</v>
      </c>
      <c r="R140" s="155">
        <f>Q140*H140</f>
        <v>0</v>
      </c>
      <c r="S140" s="155">
        <v>0.75</v>
      </c>
      <c r="T140" s="156">
        <f>S140*H140</f>
        <v>431.09999999999997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127</v>
      </c>
      <c r="AT140" s="157" t="s">
        <v>123</v>
      </c>
      <c r="AU140" s="157" t="s">
        <v>79</v>
      </c>
      <c r="AY140" s="18" t="s">
        <v>121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8" t="s">
        <v>77</v>
      </c>
      <c r="BK140" s="158">
        <f>ROUND(I140*H140,2)</f>
        <v>0</v>
      </c>
      <c r="BL140" s="18" t="s">
        <v>127</v>
      </c>
      <c r="BM140" s="157" t="s">
        <v>137</v>
      </c>
    </row>
    <row r="141" spans="1:65" s="15" customFormat="1">
      <c r="B141" s="174"/>
      <c r="D141" s="160" t="s">
        <v>129</v>
      </c>
      <c r="E141" s="175" t="s">
        <v>1</v>
      </c>
      <c r="F141" s="176" t="s">
        <v>138</v>
      </c>
      <c r="H141" s="175" t="s">
        <v>1</v>
      </c>
      <c r="L141" s="174"/>
      <c r="M141" s="177"/>
      <c r="N141" s="178"/>
      <c r="O141" s="178"/>
      <c r="P141" s="178"/>
      <c r="Q141" s="178"/>
      <c r="R141" s="178"/>
      <c r="S141" s="178"/>
      <c r="T141" s="179"/>
      <c r="AT141" s="175" t="s">
        <v>129</v>
      </c>
      <c r="AU141" s="175" t="s">
        <v>79</v>
      </c>
      <c r="AV141" s="15" t="s">
        <v>77</v>
      </c>
      <c r="AW141" s="15" t="s">
        <v>24</v>
      </c>
      <c r="AX141" s="15" t="s">
        <v>69</v>
      </c>
      <c r="AY141" s="175" t="s">
        <v>121</v>
      </c>
    </row>
    <row r="142" spans="1:65" s="13" customFormat="1">
      <c r="B142" s="159"/>
      <c r="D142" s="160" t="s">
        <v>129</v>
      </c>
      <c r="E142" s="161" t="s">
        <v>1</v>
      </c>
      <c r="F142" s="162" t="s">
        <v>139</v>
      </c>
      <c r="H142" s="163">
        <v>495</v>
      </c>
      <c r="L142" s="159"/>
      <c r="M142" s="164"/>
      <c r="N142" s="165"/>
      <c r="O142" s="165"/>
      <c r="P142" s="165"/>
      <c r="Q142" s="165"/>
      <c r="R142" s="165"/>
      <c r="S142" s="165"/>
      <c r="T142" s="166"/>
      <c r="AT142" s="161" t="s">
        <v>129</v>
      </c>
      <c r="AU142" s="161" t="s">
        <v>79</v>
      </c>
      <c r="AV142" s="13" t="s">
        <v>79</v>
      </c>
      <c r="AW142" s="13" t="s">
        <v>24</v>
      </c>
      <c r="AX142" s="13" t="s">
        <v>69</v>
      </c>
      <c r="AY142" s="161" t="s">
        <v>121</v>
      </c>
    </row>
    <row r="143" spans="1:65" s="13" customFormat="1">
      <c r="B143" s="159"/>
      <c r="D143" s="160" t="s">
        <v>129</v>
      </c>
      <c r="E143" s="161" t="s">
        <v>1</v>
      </c>
      <c r="F143" s="162" t="s">
        <v>140</v>
      </c>
      <c r="H143" s="163">
        <v>27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129</v>
      </c>
      <c r="AU143" s="161" t="s">
        <v>79</v>
      </c>
      <c r="AV143" s="13" t="s">
        <v>79</v>
      </c>
      <c r="AW143" s="13" t="s">
        <v>24</v>
      </c>
      <c r="AX143" s="13" t="s">
        <v>69</v>
      </c>
      <c r="AY143" s="161" t="s">
        <v>121</v>
      </c>
    </row>
    <row r="144" spans="1:65" s="13" customFormat="1">
      <c r="B144" s="159"/>
      <c r="D144" s="160" t="s">
        <v>129</v>
      </c>
      <c r="E144" s="161" t="s">
        <v>1</v>
      </c>
      <c r="F144" s="162" t="s">
        <v>141</v>
      </c>
      <c r="H144" s="163">
        <v>52.8</v>
      </c>
      <c r="L144" s="159"/>
      <c r="M144" s="164"/>
      <c r="N144" s="165"/>
      <c r="O144" s="165"/>
      <c r="P144" s="165"/>
      <c r="Q144" s="165"/>
      <c r="R144" s="165"/>
      <c r="S144" s="165"/>
      <c r="T144" s="166"/>
      <c r="AT144" s="161" t="s">
        <v>129</v>
      </c>
      <c r="AU144" s="161" t="s">
        <v>79</v>
      </c>
      <c r="AV144" s="13" t="s">
        <v>79</v>
      </c>
      <c r="AW144" s="13" t="s">
        <v>24</v>
      </c>
      <c r="AX144" s="13" t="s">
        <v>69</v>
      </c>
      <c r="AY144" s="161" t="s">
        <v>121</v>
      </c>
    </row>
    <row r="145" spans="1:65" s="14" customFormat="1">
      <c r="B145" s="167"/>
      <c r="D145" s="160" t="s">
        <v>129</v>
      </c>
      <c r="E145" s="168" t="s">
        <v>1</v>
      </c>
      <c r="F145" s="169" t="s">
        <v>134</v>
      </c>
      <c r="H145" s="170">
        <v>574.79999999999995</v>
      </c>
      <c r="L145" s="167"/>
      <c r="M145" s="171"/>
      <c r="N145" s="172"/>
      <c r="O145" s="172"/>
      <c r="P145" s="172"/>
      <c r="Q145" s="172"/>
      <c r="R145" s="172"/>
      <c r="S145" s="172"/>
      <c r="T145" s="173"/>
      <c r="AT145" s="168" t="s">
        <v>129</v>
      </c>
      <c r="AU145" s="168" t="s">
        <v>79</v>
      </c>
      <c r="AV145" s="14" t="s">
        <v>127</v>
      </c>
      <c r="AW145" s="14" t="s">
        <v>24</v>
      </c>
      <c r="AX145" s="14" t="s">
        <v>77</v>
      </c>
      <c r="AY145" s="168" t="s">
        <v>121</v>
      </c>
    </row>
    <row r="146" spans="1:65" s="2" customFormat="1" ht="21.75" customHeight="1">
      <c r="A146" s="32"/>
      <c r="B146" s="145"/>
      <c r="C146" s="146" t="s">
        <v>142</v>
      </c>
      <c r="D146" s="146" t="s">
        <v>123</v>
      </c>
      <c r="E146" s="147" t="s">
        <v>143</v>
      </c>
      <c r="F146" s="148" t="s">
        <v>144</v>
      </c>
      <c r="G146" s="149" t="s">
        <v>126</v>
      </c>
      <c r="H146" s="150">
        <v>817</v>
      </c>
      <c r="I146" s="151"/>
      <c r="J146" s="151">
        <f>ROUND(I146*H146,2)</f>
        <v>0</v>
      </c>
      <c r="K146" s="152"/>
      <c r="L146" s="33"/>
      <c r="M146" s="153" t="s">
        <v>1</v>
      </c>
      <c r="N146" s="154" t="s">
        <v>34</v>
      </c>
      <c r="O146" s="155">
        <v>2.4E-2</v>
      </c>
      <c r="P146" s="155">
        <f>O146*H146</f>
        <v>19.608000000000001</v>
      </c>
      <c r="Q146" s="155">
        <v>9.0000000000000006E-5</v>
      </c>
      <c r="R146" s="155">
        <f>Q146*H146</f>
        <v>7.3529999999999998E-2</v>
      </c>
      <c r="S146" s="155">
        <v>0.25600000000000001</v>
      </c>
      <c r="T146" s="156">
        <f>S146*H146</f>
        <v>209.15200000000002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127</v>
      </c>
      <c r="AT146" s="157" t="s">
        <v>123</v>
      </c>
      <c r="AU146" s="157" t="s">
        <v>79</v>
      </c>
      <c r="AY146" s="18" t="s">
        <v>121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8" t="s">
        <v>77</v>
      </c>
      <c r="BK146" s="158">
        <f>ROUND(I146*H146,2)</f>
        <v>0</v>
      </c>
      <c r="BL146" s="18" t="s">
        <v>127</v>
      </c>
      <c r="BM146" s="157" t="s">
        <v>145</v>
      </c>
    </row>
    <row r="147" spans="1:65" s="13" customFormat="1">
      <c r="B147" s="159"/>
      <c r="D147" s="160" t="s">
        <v>129</v>
      </c>
      <c r="E147" s="161" t="s">
        <v>1</v>
      </c>
      <c r="F147" s="162" t="s">
        <v>146</v>
      </c>
      <c r="H147" s="163">
        <v>600</v>
      </c>
      <c r="L147" s="159"/>
      <c r="M147" s="164"/>
      <c r="N147" s="165"/>
      <c r="O147" s="165"/>
      <c r="P147" s="165"/>
      <c r="Q147" s="165"/>
      <c r="R147" s="165"/>
      <c r="S147" s="165"/>
      <c r="T147" s="166"/>
      <c r="AT147" s="161" t="s">
        <v>129</v>
      </c>
      <c r="AU147" s="161" t="s">
        <v>79</v>
      </c>
      <c r="AV147" s="13" t="s">
        <v>79</v>
      </c>
      <c r="AW147" s="13" t="s">
        <v>24</v>
      </c>
      <c r="AX147" s="13" t="s">
        <v>69</v>
      </c>
      <c r="AY147" s="161" t="s">
        <v>121</v>
      </c>
    </row>
    <row r="148" spans="1:65" s="13" customFormat="1">
      <c r="B148" s="159"/>
      <c r="D148" s="160" t="s">
        <v>129</v>
      </c>
      <c r="E148" s="161" t="s">
        <v>1</v>
      </c>
      <c r="F148" s="162" t="s">
        <v>131</v>
      </c>
      <c r="H148" s="163">
        <v>100</v>
      </c>
      <c r="L148" s="159"/>
      <c r="M148" s="164"/>
      <c r="N148" s="165"/>
      <c r="O148" s="165"/>
      <c r="P148" s="165"/>
      <c r="Q148" s="165"/>
      <c r="R148" s="165"/>
      <c r="S148" s="165"/>
      <c r="T148" s="166"/>
      <c r="AT148" s="161" t="s">
        <v>129</v>
      </c>
      <c r="AU148" s="161" t="s">
        <v>79</v>
      </c>
      <c r="AV148" s="13" t="s">
        <v>79</v>
      </c>
      <c r="AW148" s="13" t="s">
        <v>24</v>
      </c>
      <c r="AX148" s="13" t="s">
        <v>69</v>
      </c>
      <c r="AY148" s="161" t="s">
        <v>121</v>
      </c>
    </row>
    <row r="149" spans="1:65" s="13" customFormat="1">
      <c r="B149" s="159"/>
      <c r="D149" s="160" t="s">
        <v>129</v>
      </c>
      <c r="E149" s="161" t="s">
        <v>1</v>
      </c>
      <c r="F149" s="162" t="s">
        <v>132</v>
      </c>
      <c r="H149" s="163">
        <v>36</v>
      </c>
      <c r="L149" s="159"/>
      <c r="M149" s="164"/>
      <c r="N149" s="165"/>
      <c r="O149" s="165"/>
      <c r="P149" s="165"/>
      <c r="Q149" s="165"/>
      <c r="R149" s="165"/>
      <c r="S149" s="165"/>
      <c r="T149" s="166"/>
      <c r="AT149" s="161" t="s">
        <v>129</v>
      </c>
      <c r="AU149" s="161" t="s">
        <v>79</v>
      </c>
      <c r="AV149" s="13" t="s">
        <v>79</v>
      </c>
      <c r="AW149" s="13" t="s">
        <v>24</v>
      </c>
      <c r="AX149" s="13" t="s">
        <v>69</v>
      </c>
      <c r="AY149" s="161" t="s">
        <v>121</v>
      </c>
    </row>
    <row r="150" spans="1:65" s="13" customFormat="1">
      <c r="B150" s="159"/>
      <c r="D150" s="160" t="s">
        <v>129</v>
      </c>
      <c r="E150" s="161" t="s">
        <v>1</v>
      </c>
      <c r="F150" s="162" t="s">
        <v>133</v>
      </c>
      <c r="H150" s="163">
        <v>81</v>
      </c>
      <c r="L150" s="159"/>
      <c r="M150" s="164"/>
      <c r="N150" s="165"/>
      <c r="O150" s="165"/>
      <c r="P150" s="165"/>
      <c r="Q150" s="165"/>
      <c r="R150" s="165"/>
      <c r="S150" s="165"/>
      <c r="T150" s="166"/>
      <c r="AT150" s="161" t="s">
        <v>129</v>
      </c>
      <c r="AU150" s="161" t="s">
        <v>79</v>
      </c>
      <c r="AV150" s="13" t="s">
        <v>79</v>
      </c>
      <c r="AW150" s="13" t="s">
        <v>24</v>
      </c>
      <c r="AX150" s="13" t="s">
        <v>69</v>
      </c>
      <c r="AY150" s="161" t="s">
        <v>121</v>
      </c>
    </row>
    <row r="151" spans="1:65" s="14" customFormat="1">
      <c r="B151" s="167"/>
      <c r="D151" s="160" t="s">
        <v>129</v>
      </c>
      <c r="E151" s="168" t="s">
        <v>1</v>
      </c>
      <c r="F151" s="169" t="s">
        <v>134</v>
      </c>
      <c r="H151" s="170">
        <v>817</v>
      </c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129</v>
      </c>
      <c r="AU151" s="168" t="s">
        <v>79</v>
      </c>
      <c r="AV151" s="14" t="s">
        <v>127</v>
      </c>
      <c r="AW151" s="14" t="s">
        <v>24</v>
      </c>
      <c r="AX151" s="14" t="s">
        <v>77</v>
      </c>
      <c r="AY151" s="168" t="s">
        <v>121</v>
      </c>
    </row>
    <row r="152" spans="1:65" s="2" customFormat="1" ht="21.75" customHeight="1">
      <c r="A152" s="32"/>
      <c r="B152" s="145"/>
      <c r="C152" s="146" t="s">
        <v>127</v>
      </c>
      <c r="D152" s="146" t="s">
        <v>123</v>
      </c>
      <c r="E152" s="147" t="s">
        <v>147</v>
      </c>
      <c r="F152" s="148" t="s">
        <v>148</v>
      </c>
      <c r="G152" s="149" t="s">
        <v>149</v>
      </c>
      <c r="H152" s="150">
        <v>265.44</v>
      </c>
      <c r="I152" s="151"/>
      <c r="J152" s="151">
        <f>ROUND(I152*H152,2)</f>
        <v>0</v>
      </c>
      <c r="K152" s="152"/>
      <c r="L152" s="33"/>
      <c r="M152" s="153" t="s">
        <v>1</v>
      </c>
      <c r="N152" s="154" t="s">
        <v>34</v>
      </c>
      <c r="O152" s="155">
        <v>0.23</v>
      </c>
      <c r="P152" s="155">
        <f>O152*H152</f>
        <v>61.051200000000001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127</v>
      </c>
      <c r="AT152" s="157" t="s">
        <v>123</v>
      </c>
      <c r="AU152" s="157" t="s">
        <v>79</v>
      </c>
      <c r="AY152" s="18" t="s">
        <v>121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8" t="s">
        <v>77</v>
      </c>
      <c r="BK152" s="158">
        <f>ROUND(I152*H152,2)</f>
        <v>0</v>
      </c>
      <c r="BL152" s="18" t="s">
        <v>127</v>
      </c>
      <c r="BM152" s="157" t="s">
        <v>150</v>
      </c>
    </row>
    <row r="153" spans="1:65" s="15" customFormat="1" ht="22.5">
      <c r="B153" s="174"/>
      <c r="D153" s="160" t="s">
        <v>129</v>
      </c>
      <c r="E153" s="175" t="s">
        <v>1</v>
      </c>
      <c r="F153" s="176" t="s">
        <v>151</v>
      </c>
      <c r="H153" s="175" t="s">
        <v>1</v>
      </c>
      <c r="L153" s="174"/>
      <c r="M153" s="177"/>
      <c r="N153" s="178"/>
      <c r="O153" s="178"/>
      <c r="P153" s="178"/>
      <c r="Q153" s="178"/>
      <c r="R153" s="178"/>
      <c r="S153" s="178"/>
      <c r="T153" s="179"/>
      <c r="AT153" s="175" t="s">
        <v>129</v>
      </c>
      <c r="AU153" s="175" t="s">
        <v>79</v>
      </c>
      <c r="AV153" s="15" t="s">
        <v>77</v>
      </c>
      <c r="AW153" s="15" t="s">
        <v>24</v>
      </c>
      <c r="AX153" s="15" t="s">
        <v>69</v>
      </c>
      <c r="AY153" s="175" t="s">
        <v>121</v>
      </c>
    </row>
    <row r="154" spans="1:65" s="13" customFormat="1">
      <c r="B154" s="159"/>
      <c r="D154" s="160" t="s">
        <v>129</v>
      </c>
      <c r="E154" s="161" t="s">
        <v>1</v>
      </c>
      <c r="F154" s="162" t="s">
        <v>152</v>
      </c>
      <c r="H154" s="163">
        <v>265.44</v>
      </c>
      <c r="L154" s="159"/>
      <c r="M154" s="164"/>
      <c r="N154" s="165"/>
      <c r="O154" s="165"/>
      <c r="P154" s="165"/>
      <c r="Q154" s="165"/>
      <c r="R154" s="165"/>
      <c r="S154" s="165"/>
      <c r="T154" s="166"/>
      <c r="AT154" s="161" t="s">
        <v>129</v>
      </c>
      <c r="AU154" s="161" t="s">
        <v>79</v>
      </c>
      <c r="AV154" s="13" t="s">
        <v>79</v>
      </c>
      <c r="AW154" s="13" t="s">
        <v>24</v>
      </c>
      <c r="AX154" s="13" t="s">
        <v>77</v>
      </c>
      <c r="AY154" s="161" t="s">
        <v>121</v>
      </c>
    </row>
    <row r="155" spans="1:65" s="2" customFormat="1" ht="21.75" customHeight="1">
      <c r="A155" s="32"/>
      <c r="B155" s="145"/>
      <c r="C155" s="146" t="s">
        <v>153</v>
      </c>
      <c r="D155" s="146" t="s">
        <v>123</v>
      </c>
      <c r="E155" s="147" t="s">
        <v>154</v>
      </c>
      <c r="F155" s="148" t="s">
        <v>155</v>
      </c>
      <c r="G155" s="149" t="s">
        <v>149</v>
      </c>
      <c r="H155" s="150">
        <v>1.8</v>
      </c>
      <c r="I155" s="151"/>
      <c r="J155" s="151">
        <f>ROUND(I155*H155,2)</f>
        <v>0</v>
      </c>
      <c r="K155" s="152"/>
      <c r="L155" s="33"/>
      <c r="M155" s="153" t="s">
        <v>1</v>
      </c>
      <c r="N155" s="154" t="s">
        <v>34</v>
      </c>
      <c r="O155" s="155">
        <v>1.07</v>
      </c>
      <c r="P155" s="155">
        <f>O155*H155</f>
        <v>1.9260000000000002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127</v>
      </c>
      <c r="AT155" s="157" t="s">
        <v>123</v>
      </c>
      <c r="AU155" s="157" t="s">
        <v>79</v>
      </c>
      <c r="AY155" s="18" t="s">
        <v>121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8" t="s">
        <v>77</v>
      </c>
      <c r="BK155" s="158">
        <f>ROUND(I155*H155,2)</f>
        <v>0</v>
      </c>
      <c r="BL155" s="18" t="s">
        <v>127</v>
      </c>
      <c r="BM155" s="157" t="s">
        <v>156</v>
      </c>
    </row>
    <row r="156" spans="1:65" s="13" customFormat="1">
      <c r="B156" s="159"/>
      <c r="D156" s="160" t="s">
        <v>129</v>
      </c>
      <c r="E156" s="161" t="s">
        <v>1</v>
      </c>
      <c r="F156" s="162" t="s">
        <v>157</v>
      </c>
      <c r="H156" s="163">
        <v>1.8</v>
      </c>
      <c r="L156" s="159"/>
      <c r="M156" s="164"/>
      <c r="N156" s="165"/>
      <c r="O156" s="165"/>
      <c r="P156" s="165"/>
      <c r="Q156" s="165"/>
      <c r="R156" s="165"/>
      <c r="S156" s="165"/>
      <c r="T156" s="166"/>
      <c r="AT156" s="161" t="s">
        <v>129</v>
      </c>
      <c r="AU156" s="161" t="s">
        <v>79</v>
      </c>
      <c r="AV156" s="13" t="s">
        <v>79</v>
      </c>
      <c r="AW156" s="13" t="s">
        <v>24</v>
      </c>
      <c r="AX156" s="13" t="s">
        <v>77</v>
      </c>
      <c r="AY156" s="161" t="s">
        <v>121</v>
      </c>
    </row>
    <row r="157" spans="1:65" s="2" customFormat="1" ht="21.75" customHeight="1">
      <c r="A157" s="32"/>
      <c r="B157" s="145"/>
      <c r="C157" s="146" t="s">
        <v>158</v>
      </c>
      <c r="D157" s="146" t="s">
        <v>123</v>
      </c>
      <c r="E157" s="147" t="s">
        <v>159</v>
      </c>
      <c r="F157" s="148" t="s">
        <v>160</v>
      </c>
      <c r="G157" s="149" t="s">
        <v>149</v>
      </c>
      <c r="H157" s="150">
        <v>15.36</v>
      </c>
      <c r="I157" s="151"/>
      <c r="J157" s="151">
        <f>ROUND(I157*H157,2)</f>
        <v>0</v>
      </c>
      <c r="K157" s="152"/>
      <c r="L157" s="33"/>
      <c r="M157" s="153" t="s">
        <v>1</v>
      </c>
      <c r="N157" s="154" t="s">
        <v>34</v>
      </c>
      <c r="O157" s="155">
        <v>0.496</v>
      </c>
      <c r="P157" s="155">
        <f>O157*H157</f>
        <v>7.6185599999999996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127</v>
      </c>
      <c r="AT157" s="157" t="s">
        <v>123</v>
      </c>
      <c r="AU157" s="157" t="s">
        <v>79</v>
      </c>
      <c r="AY157" s="18" t="s">
        <v>121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8" t="s">
        <v>77</v>
      </c>
      <c r="BK157" s="158">
        <f>ROUND(I157*H157,2)</f>
        <v>0</v>
      </c>
      <c r="BL157" s="18" t="s">
        <v>127</v>
      </c>
      <c r="BM157" s="157" t="s">
        <v>161</v>
      </c>
    </row>
    <row r="158" spans="1:65" s="15" customFormat="1">
      <c r="B158" s="174"/>
      <c r="D158" s="160" t="s">
        <v>129</v>
      </c>
      <c r="E158" s="175" t="s">
        <v>1</v>
      </c>
      <c r="F158" s="176" t="s">
        <v>162</v>
      </c>
      <c r="H158" s="175" t="s">
        <v>1</v>
      </c>
      <c r="L158" s="174"/>
      <c r="M158" s="177"/>
      <c r="N158" s="178"/>
      <c r="O158" s="178"/>
      <c r="P158" s="178"/>
      <c r="Q158" s="178"/>
      <c r="R158" s="178"/>
      <c r="S158" s="178"/>
      <c r="T158" s="179"/>
      <c r="AT158" s="175" t="s">
        <v>129</v>
      </c>
      <c r="AU158" s="175" t="s">
        <v>79</v>
      </c>
      <c r="AV158" s="15" t="s">
        <v>77</v>
      </c>
      <c r="AW158" s="15" t="s">
        <v>24</v>
      </c>
      <c r="AX158" s="15" t="s">
        <v>69</v>
      </c>
      <c r="AY158" s="175" t="s">
        <v>121</v>
      </c>
    </row>
    <row r="159" spans="1:65" s="13" customFormat="1">
      <c r="B159" s="159"/>
      <c r="D159" s="160" t="s">
        <v>129</v>
      </c>
      <c r="E159" s="161" t="s">
        <v>1</v>
      </c>
      <c r="F159" s="162" t="s">
        <v>163</v>
      </c>
      <c r="H159" s="163">
        <v>15.36</v>
      </c>
      <c r="L159" s="159"/>
      <c r="M159" s="164"/>
      <c r="N159" s="165"/>
      <c r="O159" s="165"/>
      <c r="P159" s="165"/>
      <c r="Q159" s="165"/>
      <c r="R159" s="165"/>
      <c r="S159" s="165"/>
      <c r="T159" s="166"/>
      <c r="AT159" s="161" t="s">
        <v>129</v>
      </c>
      <c r="AU159" s="161" t="s">
        <v>79</v>
      </c>
      <c r="AV159" s="13" t="s">
        <v>79</v>
      </c>
      <c r="AW159" s="13" t="s">
        <v>24</v>
      </c>
      <c r="AX159" s="13" t="s">
        <v>77</v>
      </c>
      <c r="AY159" s="161" t="s">
        <v>121</v>
      </c>
    </row>
    <row r="160" spans="1:65" s="2" customFormat="1" ht="21.75" customHeight="1">
      <c r="A160" s="32"/>
      <c r="B160" s="145"/>
      <c r="C160" s="146" t="s">
        <v>164</v>
      </c>
      <c r="D160" s="146" t="s">
        <v>123</v>
      </c>
      <c r="E160" s="147" t="s">
        <v>165</v>
      </c>
      <c r="F160" s="148" t="s">
        <v>166</v>
      </c>
      <c r="G160" s="149" t="s">
        <v>149</v>
      </c>
      <c r="H160" s="150">
        <v>282.60000000000002</v>
      </c>
      <c r="I160" s="151"/>
      <c r="J160" s="151">
        <f>ROUND(I160*H160,2)</f>
        <v>0</v>
      </c>
      <c r="K160" s="152"/>
      <c r="L160" s="33"/>
      <c r="M160" s="153" t="s">
        <v>1</v>
      </c>
      <c r="N160" s="154" t="s">
        <v>34</v>
      </c>
      <c r="O160" s="155">
        <v>8.6999999999999994E-2</v>
      </c>
      <c r="P160" s="155">
        <f>O160*H160</f>
        <v>24.586200000000002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127</v>
      </c>
      <c r="AT160" s="157" t="s">
        <v>123</v>
      </c>
      <c r="AU160" s="157" t="s">
        <v>79</v>
      </c>
      <c r="AY160" s="18" t="s">
        <v>121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8" t="s">
        <v>77</v>
      </c>
      <c r="BK160" s="158">
        <f>ROUND(I160*H160,2)</f>
        <v>0</v>
      </c>
      <c r="BL160" s="18" t="s">
        <v>127</v>
      </c>
      <c r="BM160" s="157" t="s">
        <v>167</v>
      </c>
    </row>
    <row r="161" spans="1:65" s="13" customFormat="1">
      <c r="B161" s="159"/>
      <c r="D161" s="160" t="s">
        <v>129</v>
      </c>
      <c r="E161" s="161" t="s">
        <v>1</v>
      </c>
      <c r="F161" s="162" t="s">
        <v>168</v>
      </c>
      <c r="H161" s="163">
        <v>282.60000000000002</v>
      </c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129</v>
      </c>
      <c r="AU161" s="161" t="s">
        <v>79</v>
      </c>
      <c r="AV161" s="13" t="s">
        <v>79</v>
      </c>
      <c r="AW161" s="13" t="s">
        <v>24</v>
      </c>
      <c r="AX161" s="13" t="s">
        <v>77</v>
      </c>
      <c r="AY161" s="161" t="s">
        <v>121</v>
      </c>
    </row>
    <row r="162" spans="1:65" s="2" customFormat="1" ht="33" customHeight="1">
      <c r="A162" s="32"/>
      <c r="B162" s="145"/>
      <c r="C162" s="146" t="s">
        <v>169</v>
      </c>
      <c r="D162" s="146" t="s">
        <v>123</v>
      </c>
      <c r="E162" s="147" t="s">
        <v>170</v>
      </c>
      <c r="F162" s="148" t="s">
        <v>171</v>
      </c>
      <c r="G162" s="149" t="s">
        <v>149</v>
      </c>
      <c r="H162" s="150">
        <v>2543.4</v>
      </c>
      <c r="I162" s="151"/>
      <c r="J162" s="151">
        <f>ROUND(I162*H162,2)</f>
        <v>0</v>
      </c>
      <c r="K162" s="152"/>
      <c r="L162" s="33"/>
      <c r="M162" s="153" t="s">
        <v>1</v>
      </c>
      <c r="N162" s="154" t="s">
        <v>34</v>
      </c>
      <c r="O162" s="155">
        <v>5.0000000000000001E-3</v>
      </c>
      <c r="P162" s="155">
        <f>O162*H162</f>
        <v>12.717000000000001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127</v>
      </c>
      <c r="AT162" s="157" t="s">
        <v>123</v>
      </c>
      <c r="AU162" s="157" t="s">
        <v>79</v>
      </c>
      <c r="AY162" s="18" t="s">
        <v>121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8" t="s">
        <v>77</v>
      </c>
      <c r="BK162" s="158">
        <f>ROUND(I162*H162,2)</f>
        <v>0</v>
      </c>
      <c r="BL162" s="18" t="s">
        <v>127</v>
      </c>
      <c r="BM162" s="157" t="s">
        <v>172</v>
      </c>
    </row>
    <row r="163" spans="1:65" s="13" customFormat="1">
      <c r="B163" s="159"/>
      <c r="D163" s="160" t="s">
        <v>129</v>
      </c>
      <c r="E163" s="161" t="s">
        <v>1</v>
      </c>
      <c r="F163" s="162" t="s">
        <v>173</v>
      </c>
      <c r="H163" s="163">
        <v>282.60000000000002</v>
      </c>
      <c r="L163" s="159"/>
      <c r="M163" s="164"/>
      <c r="N163" s="165"/>
      <c r="O163" s="165"/>
      <c r="P163" s="165"/>
      <c r="Q163" s="165"/>
      <c r="R163" s="165"/>
      <c r="S163" s="165"/>
      <c r="T163" s="166"/>
      <c r="AT163" s="161" t="s">
        <v>129</v>
      </c>
      <c r="AU163" s="161" t="s">
        <v>79</v>
      </c>
      <c r="AV163" s="13" t="s">
        <v>79</v>
      </c>
      <c r="AW163" s="13" t="s">
        <v>24</v>
      </c>
      <c r="AX163" s="13" t="s">
        <v>77</v>
      </c>
      <c r="AY163" s="161" t="s">
        <v>121</v>
      </c>
    </row>
    <row r="164" spans="1:65" s="13" customFormat="1">
      <c r="B164" s="159"/>
      <c r="D164" s="160" t="s">
        <v>129</v>
      </c>
      <c r="F164" s="162" t="s">
        <v>174</v>
      </c>
      <c r="H164" s="163">
        <v>2543.4</v>
      </c>
      <c r="L164" s="159"/>
      <c r="M164" s="164"/>
      <c r="N164" s="165"/>
      <c r="O164" s="165"/>
      <c r="P164" s="165"/>
      <c r="Q164" s="165"/>
      <c r="R164" s="165"/>
      <c r="S164" s="165"/>
      <c r="T164" s="166"/>
      <c r="AT164" s="161" t="s">
        <v>129</v>
      </c>
      <c r="AU164" s="161" t="s">
        <v>79</v>
      </c>
      <c r="AV164" s="13" t="s">
        <v>79</v>
      </c>
      <c r="AW164" s="13" t="s">
        <v>3</v>
      </c>
      <c r="AX164" s="13" t="s">
        <v>77</v>
      </c>
      <c r="AY164" s="161" t="s">
        <v>121</v>
      </c>
    </row>
    <row r="165" spans="1:65" s="2" customFormat="1" ht="21.75" customHeight="1">
      <c r="A165" s="32"/>
      <c r="B165" s="145"/>
      <c r="C165" s="146" t="s">
        <v>175</v>
      </c>
      <c r="D165" s="146" t="s">
        <v>123</v>
      </c>
      <c r="E165" s="147" t="s">
        <v>176</v>
      </c>
      <c r="F165" s="148" t="s">
        <v>177</v>
      </c>
      <c r="G165" s="149" t="s">
        <v>149</v>
      </c>
      <c r="H165" s="150">
        <v>282.60000000000002</v>
      </c>
      <c r="I165" s="151"/>
      <c r="J165" s="151">
        <f>ROUND(I165*H165,2)</f>
        <v>0</v>
      </c>
      <c r="K165" s="152"/>
      <c r="L165" s="33"/>
      <c r="M165" s="153" t="s">
        <v>1</v>
      </c>
      <c r="N165" s="154" t="s">
        <v>34</v>
      </c>
      <c r="O165" s="155">
        <v>7.1999999999999995E-2</v>
      </c>
      <c r="P165" s="155">
        <f>O165*H165</f>
        <v>20.347200000000001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127</v>
      </c>
      <c r="AT165" s="157" t="s">
        <v>123</v>
      </c>
      <c r="AU165" s="157" t="s">
        <v>79</v>
      </c>
      <c r="AY165" s="18" t="s">
        <v>121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8" t="s">
        <v>77</v>
      </c>
      <c r="BK165" s="158">
        <f>ROUND(I165*H165,2)</f>
        <v>0</v>
      </c>
      <c r="BL165" s="18" t="s">
        <v>127</v>
      </c>
      <c r="BM165" s="157" t="s">
        <v>178</v>
      </c>
    </row>
    <row r="166" spans="1:65" s="2" customFormat="1" ht="21.75" customHeight="1">
      <c r="A166" s="32"/>
      <c r="B166" s="145"/>
      <c r="C166" s="146" t="s">
        <v>179</v>
      </c>
      <c r="D166" s="146" t="s">
        <v>123</v>
      </c>
      <c r="E166" s="147" t="s">
        <v>180</v>
      </c>
      <c r="F166" s="148" t="s">
        <v>181</v>
      </c>
      <c r="G166" s="149" t="s">
        <v>182</v>
      </c>
      <c r="H166" s="150">
        <v>508.68</v>
      </c>
      <c r="I166" s="151"/>
      <c r="J166" s="151">
        <f>ROUND(I166*H166,2)</f>
        <v>0</v>
      </c>
      <c r="K166" s="152"/>
      <c r="L166" s="33"/>
      <c r="M166" s="153" t="s">
        <v>1</v>
      </c>
      <c r="N166" s="154" t="s">
        <v>34</v>
      </c>
      <c r="O166" s="155">
        <v>0</v>
      </c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127</v>
      </c>
      <c r="AT166" s="157" t="s">
        <v>123</v>
      </c>
      <c r="AU166" s="157" t="s">
        <v>79</v>
      </c>
      <c r="AY166" s="18" t="s">
        <v>121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8" t="s">
        <v>77</v>
      </c>
      <c r="BK166" s="158">
        <f>ROUND(I166*H166,2)</f>
        <v>0</v>
      </c>
      <c r="BL166" s="18" t="s">
        <v>127</v>
      </c>
      <c r="BM166" s="157" t="s">
        <v>183</v>
      </c>
    </row>
    <row r="167" spans="1:65" s="13" customFormat="1">
      <c r="B167" s="159"/>
      <c r="D167" s="160" t="s">
        <v>129</v>
      </c>
      <c r="E167" s="161" t="s">
        <v>1</v>
      </c>
      <c r="F167" s="162" t="s">
        <v>173</v>
      </c>
      <c r="H167" s="163">
        <v>282.60000000000002</v>
      </c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129</v>
      </c>
      <c r="AU167" s="161" t="s">
        <v>79</v>
      </c>
      <c r="AV167" s="13" t="s">
        <v>79</v>
      </c>
      <c r="AW167" s="13" t="s">
        <v>24</v>
      </c>
      <c r="AX167" s="13" t="s">
        <v>77</v>
      </c>
      <c r="AY167" s="161" t="s">
        <v>121</v>
      </c>
    </row>
    <row r="168" spans="1:65" s="13" customFormat="1">
      <c r="B168" s="159"/>
      <c r="D168" s="160" t="s">
        <v>129</v>
      </c>
      <c r="F168" s="162" t="s">
        <v>184</v>
      </c>
      <c r="H168" s="163">
        <v>508.68</v>
      </c>
      <c r="L168" s="159"/>
      <c r="M168" s="164"/>
      <c r="N168" s="165"/>
      <c r="O168" s="165"/>
      <c r="P168" s="165"/>
      <c r="Q168" s="165"/>
      <c r="R168" s="165"/>
      <c r="S168" s="165"/>
      <c r="T168" s="166"/>
      <c r="AT168" s="161" t="s">
        <v>129</v>
      </c>
      <c r="AU168" s="161" t="s">
        <v>79</v>
      </c>
      <c r="AV168" s="13" t="s">
        <v>79</v>
      </c>
      <c r="AW168" s="13" t="s">
        <v>3</v>
      </c>
      <c r="AX168" s="13" t="s">
        <v>77</v>
      </c>
      <c r="AY168" s="161" t="s">
        <v>121</v>
      </c>
    </row>
    <row r="169" spans="1:65" s="2" customFormat="1" ht="16.5" customHeight="1">
      <c r="A169" s="32"/>
      <c r="B169" s="145"/>
      <c r="C169" s="146" t="s">
        <v>185</v>
      </c>
      <c r="D169" s="146" t="s">
        <v>123</v>
      </c>
      <c r="E169" s="147" t="s">
        <v>186</v>
      </c>
      <c r="F169" s="148" t="s">
        <v>187</v>
      </c>
      <c r="G169" s="149" t="s">
        <v>149</v>
      </c>
      <c r="H169" s="150">
        <v>282.60000000000002</v>
      </c>
      <c r="I169" s="151"/>
      <c r="J169" s="151">
        <f>ROUND(I169*H169,2)</f>
        <v>0</v>
      </c>
      <c r="K169" s="152"/>
      <c r="L169" s="33"/>
      <c r="M169" s="153" t="s">
        <v>1</v>
      </c>
      <c r="N169" s="154" t="s">
        <v>34</v>
      </c>
      <c r="O169" s="155">
        <v>8.9999999999999993E-3</v>
      </c>
      <c r="P169" s="155">
        <f>O169*H169</f>
        <v>2.5434000000000001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127</v>
      </c>
      <c r="AT169" s="157" t="s">
        <v>123</v>
      </c>
      <c r="AU169" s="157" t="s">
        <v>79</v>
      </c>
      <c r="AY169" s="18" t="s">
        <v>121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8" t="s">
        <v>77</v>
      </c>
      <c r="BK169" s="158">
        <f>ROUND(I169*H169,2)</f>
        <v>0</v>
      </c>
      <c r="BL169" s="18" t="s">
        <v>127</v>
      </c>
      <c r="BM169" s="157" t="s">
        <v>188</v>
      </c>
    </row>
    <row r="170" spans="1:65" s="2" customFormat="1" ht="21.75" customHeight="1">
      <c r="A170" s="32"/>
      <c r="B170" s="145"/>
      <c r="C170" s="146" t="s">
        <v>189</v>
      </c>
      <c r="D170" s="146" t="s">
        <v>123</v>
      </c>
      <c r="E170" s="147" t="s">
        <v>190</v>
      </c>
      <c r="F170" s="148" t="s">
        <v>191</v>
      </c>
      <c r="G170" s="149" t="s">
        <v>149</v>
      </c>
      <c r="H170" s="150">
        <v>7.68</v>
      </c>
      <c r="I170" s="151"/>
      <c r="J170" s="151">
        <f>ROUND(I170*H170,2)</f>
        <v>0</v>
      </c>
      <c r="K170" s="152"/>
      <c r="L170" s="33"/>
      <c r="M170" s="153" t="s">
        <v>1</v>
      </c>
      <c r="N170" s="154" t="s">
        <v>34</v>
      </c>
      <c r="O170" s="155">
        <v>0.32800000000000001</v>
      </c>
      <c r="P170" s="155">
        <f>O170*H170</f>
        <v>2.5190399999999999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127</v>
      </c>
      <c r="AT170" s="157" t="s">
        <v>123</v>
      </c>
      <c r="AU170" s="157" t="s">
        <v>79</v>
      </c>
      <c r="AY170" s="18" t="s">
        <v>121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8" t="s">
        <v>77</v>
      </c>
      <c r="BK170" s="158">
        <f>ROUND(I170*H170,2)</f>
        <v>0</v>
      </c>
      <c r="BL170" s="18" t="s">
        <v>127</v>
      </c>
      <c r="BM170" s="157" t="s">
        <v>192</v>
      </c>
    </row>
    <row r="171" spans="1:65" s="13" customFormat="1">
      <c r="B171" s="159"/>
      <c r="D171" s="160" t="s">
        <v>129</v>
      </c>
      <c r="E171" s="161" t="s">
        <v>1</v>
      </c>
      <c r="F171" s="162" t="s">
        <v>193</v>
      </c>
      <c r="H171" s="163">
        <v>7.68</v>
      </c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129</v>
      </c>
      <c r="AU171" s="161" t="s">
        <v>79</v>
      </c>
      <c r="AV171" s="13" t="s">
        <v>79</v>
      </c>
      <c r="AW171" s="13" t="s">
        <v>24</v>
      </c>
      <c r="AX171" s="13" t="s">
        <v>77</v>
      </c>
      <c r="AY171" s="161" t="s">
        <v>121</v>
      </c>
    </row>
    <row r="172" spans="1:65" s="2" customFormat="1" ht="16.5" customHeight="1">
      <c r="A172" s="32"/>
      <c r="B172" s="145"/>
      <c r="C172" s="180" t="s">
        <v>194</v>
      </c>
      <c r="D172" s="180" t="s">
        <v>195</v>
      </c>
      <c r="E172" s="181" t="s">
        <v>196</v>
      </c>
      <c r="F172" s="182" t="s">
        <v>197</v>
      </c>
      <c r="G172" s="183" t="s">
        <v>182</v>
      </c>
      <c r="H172" s="184">
        <v>15.36</v>
      </c>
      <c r="I172" s="185"/>
      <c r="J172" s="185">
        <f>ROUND(I172*H172,2)</f>
        <v>0</v>
      </c>
      <c r="K172" s="186"/>
      <c r="L172" s="187"/>
      <c r="M172" s="188" t="s">
        <v>1</v>
      </c>
      <c r="N172" s="189" t="s">
        <v>34</v>
      </c>
      <c r="O172" s="155">
        <v>0</v>
      </c>
      <c r="P172" s="155">
        <f>O172*H172</f>
        <v>0</v>
      </c>
      <c r="Q172" s="155">
        <v>1</v>
      </c>
      <c r="R172" s="155">
        <f>Q172*H172</f>
        <v>15.36</v>
      </c>
      <c r="S172" s="155">
        <v>0</v>
      </c>
      <c r="T172" s="15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169</v>
      </c>
      <c r="AT172" s="157" t="s">
        <v>195</v>
      </c>
      <c r="AU172" s="157" t="s">
        <v>79</v>
      </c>
      <c r="AY172" s="18" t="s">
        <v>121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8" t="s">
        <v>77</v>
      </c>
      <c r="BK172" s="158">
        <f>ROUND(I172*H172,2)</f>
        <v>0</v>
      </c>
      <c r="BL172" s="18" t="s">
        <v>127</v>
      </c>
      <c r="BM172" s="157" t="s">
        <v>198</v>
      </c>
    </row>
    <row r="173" spans="1:65" s="13" customFormat="1">
      <c r="B173" s="159"/>
      <c r="D173" s="160" t="s">
        <v>129</v>
      </c>
      <c r="F173" s="162" t="s">
        <v>199</v>
      </c>
      <c r="H173" s="163">
        <v>15.36</v>
      </c>
      <c r="L173" s="159"/>
      <c r="M173" s="164"/>
      <c r="N173" s="165"/>
      <c r="O173" s="165"/>
      <c r="P173" s="165"/>
      <c r="Q173" s="165"/>
      <c r="R173" s="165"/>
      <c r="S173" s="165"/>
      <c r="T173" s="166"/>
      <c r="AT173" s="161" t="s">
        <v>129</v>
      </c>
      <c r="AU173" s="161" t="s">
        <v>79</v>
      </c>
      <c r="AV173" s="13" t="s">
        <v>79</v>
      </c>
      <c r="AW173" s="13" t="s">
        <v>3</v>
      </c>
      <c r="AX173" s="13" t="s">
        <v>77</v>
      </c>
      <c r="AY173" s="161" t="s">
        <v>121</v>
      </c>
    </row>
    <row r="174" spans="1:65" s="2" customFormat="1" ht="21.75" customHeight="1">
      <c r="A174" s="32"/>
      <c r="B174" s="145"/>
      <c r="C174" s="146" t="s">
        <v>200</v>
      </c>
      <c r="D174" s="146" t="s">
        <v>123</v>
      </c>
      <c r="E174" s="147" t="s">
        <v>201</v>
      </c>
      <c r="F174" s="148" t="s">
        <v>202</v>
      </c>
      <c r="G174" s="149" t="s">
        <v>149</v>
      </c>
      <c r="H174" s="150">
        <v>7.68</v>
      </c>
      <c r="I174" s="151"/>
      <c r="J174" s="151">
        <f>ROUND(I174*H174,2)</f>
        <v>0</v>
      </c>
      <c r="K174" s="152"/>
      <c r="L174" s="33"/>
      <c r="M174" s="153" t="s">
        <v>1</v>
      </c>
      <c r="N174" s="154" t="s">
        <v>34</v>
      </c>
      <c r="O174" s="155">
        <v>0.435</v>
      </c>
      <c r="P174" s="155">
        <f>O174*H174</f>
        <v>3.3407999999999998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127</v>
      </c>
      <c r="AT174" s="157" t="s">
        <v>123</v>
      </c>
      <c r="AU174" s="157" t="s">
        <v>79</v>
      </c>
      <c r="AY174" s="18" t="s">
        <v>121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8" t="s">
        <v>77</v>
      </c>
      <c r="BK174" s="158">
        <f>ROUND(I174*H174,2)</f>
        <v>0</v>
      </c>
      <c r="BL174" s="18" t="s">
        <v>127</v>
      </c>
      <c r="BM174" s="157" t="s">
        <v>203</v>
      </c>
    </row>
    <row r="175" spans="1:65" s="2" customFormat="1" ht="16.5" customHeight="1">
      <c r="A175" s="32"/>
      <c r="B175" s="145"/>
      <c r="C175" s="180" t="s">
        <v>8</v>
      </c>
      <c r="D175" s="180" t="s">
        <v>195</v>
      </c>
      <c r="E175" s="181" t="s">
        <v>204</v>
      </c>
      <c r="F175" s="182" t="s">
        <v>205</v>
      </c>
      <c r="G175" s="183" t="s">
        <v>182</v>
      </c>
      <c r="H175" s="184">
        <v>15.36</v>
      </c>
      <c r="I175" s="185"/>
      <c r="J175" s="185">
        <f>ROUND(I175*H175,2)</f>
        <v>0</v>
      </c>
      <c r="K175" s="186"/>
      <c r="L175" s="187"/>
      <c r="M175" s="188" t="s">
        <v>1</v>
      </c>
      <c r="N175" s="189" t="s">
        <v>34</v>
      </c>
      <c r="O175" s="155">
        <v>0</v>
      </c>
      <c r="P175" s="155">
        <f>O175*H175</f>
        <v>0</v>
      </c>
      <c r="Q175" s="155">
        <v>1</v>
      </c>
      <c r="R175" s="155">
        <f>Q175*H175</f>
        <v>15.36</v>
      </c>
      <c r="S175" s="155">
        <v>0</v>
      </c>
      <c r="T175" s="15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169</v>
      </c>
      <c r="AT175" s="157" t="s">
        <v>195</v>
      </c>
      <c r="AU175" s="157" t="s">
        <v>79</v>
      </c>
      <c r="AY175" s="18" t="s">
        <v>121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8" t="s">
        <v>77</v>
      </c>
      <c r="BK175" s="158">
        <f>ROUND(I175*H175,2)</f>
        <v>0</v>
      </c>
      <c r="BL175" s="18" t="s">
        <v>127</v>
      </c>
      <c r="BM175" s="157" t="s">
        <v>206</v>
      </c>
    </row>
    <row r="176" spans="1:65" s="13" customFormat="1">
      <c r="B176" s="159"/>
      <c r="D176" s="160" t="s">
        <v>129</v>
      </c>
      <c r="F176" s="162" t="s">
        <v>199</v>
      </c>
      <c r="H176" s="163">
        <v>15.36</v>
      </c>
      <c r="L176" s="159"/>
      <c r="M176" s="164"/>
      <c r="N176" s="165"/>
      <c r="O176" s="165"/>
      <c r="P176" s="165"/>
      <c r="Q176" s="165"/>
      <c r="R176" s="165"/>
      <c r="S176" s="165"/>
      <c r="T176" s="166"/>
      <c r="AT176" s="161" t="s">
        <v>129</v>
      </c>
      <c r="AU176" s="161" t="s">
        <v>79</v>
      </c>
      <c r="AV176" s="13" t="s">
        <v>79</v>
      </c>
      <c r="AW176" s="13" t="s">
        <v>3</v>
      </c>
      <c r="AX176" s="13" t="s">
        <v>77</v>
      </c>
      <c r="AY176" s="161" t="s">
        <v>121</v>
      </c>
    </row>
    <row r="177" spans="1:65" s="2" customFormat="1" ht="21.75" customHeight="1">
      <c r="A177" s="32"/>
      <c r="B177" s="145"/>
      <c r="C177" s="146" t="s">
        <v>207</v>
      </c>
      <c r="D177" s="146" t="s">
        <v>123</v>
      </c>
      <c r="E177" s="147" t="s">
        <v>208</v>
      </c>
      <c r="F177" s="148" t="s">
        <v>209</v>
      </c>
      <c r="G177" s="149" t="s">
        <v>126</v>
      </c>
      <c r="H177" s="150">
        <v>260</v>
      </c>
      <c r="I177" s="151"/>
      <c r="J177" s="151">
        <f>ROUND(I177*H177,2)</f>
        <v>0</v>
      </c>
      <c r="K177" s="152"/>
      <c r="L177" s="33"/>
      <c r="M177" s="153" t="s">
        <v>1</v>
      </c>
      <c r="N177" s="154" t="s">
        <v>34</v>
      </c>
      <c r="O177" s="155">
        <v>5.8000000000000003E-2</v>
      </c>
      <c r="P177" s="155">
        <f>O177*H177</f>
        <v>15.08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127</v>
      </c>
      <c r="AT177" s="157" t="s">
        <v>123</v>
      </c>
      <c r="AU177" s="157" t="s">
        <v>79</v>
      </c>
      <c r="AY177" s="18" t="s">
        <v>121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8" t="s">
        <v>77</v>
      </c>
      <c r="BK177" s="158">
        <f>ROUND(I177*H177,2)</f>
        <v>0</v>
      </c>
      <c r="BL177" s="18" t="s">
        <v>127</v>
      </c>
      <c r="BM177" s="157" t="s">
        <v>210</v>
      </c>
    </row>
    <row r="178" spans="1:65" s="13" customFormat="1" ht="22.5">
      <c r="B178" s="159"/>
      <c r="D178" s="160" t="s">
        <v>129</v>
      </c>
      <c r="E178" s="161" t="s">
        <v>1</v>
      </c>
      <c r="F178" s="162" t="s">
        <v>211</v>
      </c>
      <c r="H178" s="163">
        <v>260</v>
      </c>
      <c r="L178" s="159"/>
      <c r="M178" s="164"/>
      <c r="N178" s="165"/>
      <c r="O178" s="165"/>
      <c r="P178" s="165"/>
      <c r="Q178" s="165"/>
      <c r="R178" s="165"/>
      <c r="S178" s="165"/>
      <c r="T178" s="166"/>
      <c r="AT178" s="161" t="s">
        <v>129</v>
      </c>
      <c r="AU178" s="161" t="s">
        <v>79</v>
      </c>
      <c r="AV178" s="13" t="s">
        <v>79</v>
      </c>
      <c r="AW178" s="13" t="s">
        <v>24</v>
      </c>
      <c r="AX178" s="13" t="s">
        <v>77</v>
      </c>
      <c r="AY178" s="161" t="s">
        <v>121</v>
      </c>
    </row>
    <row r="179" spans="1:65" s="2" customFormat="1" ht="16.5" customHeight="1">
      <c r="A179" s="32"/>
      <c r="B179" s="145"/>
      <c r="C179" s="180" t="s">
        <v>212</v>
      </c>
      <c r="D179" s="180" t="s">
        <v>195</v>
      </c>
      <c r="E179" s="181" t="s">
        <v>213</v>
      </c>
      <c r="F179" s="182" t="s">
        <v>214</v>
      </c>
      <c r="G179" s="183" t="s">
        <v>215</v>
      </c>
      <c r="H179" s="184">
        <v>3.9</v>
      </c>
      <c r="I179" s="185"/>
      <c r="J179" s="185">
        <f>ROUND(I179*H179,2)</f>
        <v>0</v>
      </c>
      <c r="K179" s="186"/>
      <c r="L179" s="187"/>
      <c r="M179" s="188" t="s">
        <v>1</v>
      </c>
      <c r="N179" s="189" t="s">
        <v>34</v>
      </c>
      <c r="O179" s="155">
        <v>0</v>
      </c>
      <c r="P179" s="155">
        <f>O179*H179</f>
        <v>0</v>
      </c>
      <c r="Q179" s="155">
        <v>1E-3</v>
      </c>
      <c r="R179" s="155">
        <f>Q179*H179</f>
        <v>3.8999999999999998E-3</v>
      </c>
      <c r="S179" s="155">
        <v>0</v>
      </c>
      <c r="T179" s="15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169</v>
      </c>
      <c r="AT179" s="157" t="s">
        <v>195</v>
      </c>
      <c r="AU179" s="157" t="s">
        <v>79</v>
      </c>
      <c r="AY179" s="18" t="s">
        <v>121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8" t="s">
        <v>77</v>
      </c>
      <c r="BK179" s="158">
        <f>ROUND(I179*H179,2)</f>
        <v>0</v>
      </c>
      <c r="BL179" s="18" t="s">
        <v>127</v>
      </c>
      <c r="BM179" s="157" t="s">
        <v>216</v>
      </c>
    </row>
    <row r="180" spans="1:65" s="13" customFormat="1">
      <c r="B180" s="159"/>
      <c r="D180" s="160" t="s">
        <v>129</v>
      </c>
      <c r="F180" s="162" t="s">
        <v>217</v>
      </c>
      <c r="H180" s="163">
        <v>3.9</v>
      </c>
      <c r="L180" s="159"/>
      <c r="M180" s="164"/>
      <c r="N180" s="165"/>
      <c r="O180" s="165"/>
      <c r="P180" s="165"/>
      <c r="Q180" s="165"/>
      <c r="R180" s="165"/>
      <c r="S180" s="165"/>
      <c r="T180" s="166"/>
      <c r="AT180" s="161" t="s">
        <v>129</v>
      </c>
      <c r="AU180" s="161" t="s">
        <v>79</v>
      </c>
      <c r="AV180" s="13" t="s">
        <v>79</v>
      </c>
      <c r="AW180" s="13" t="s">
        <v>3</v>
      </c>
      <c r="AX180" s="13" t="s">
        <v>77</v>
      </c>
      <c r="AY180" s="161" t="s">
        <v>121</v>
      </c>
    </row>
    <row r="181" spans="1:65" s="2" customFormat="1" ht="21.75" customHeight="1">
      <c r="A181" s="32"/>
      <c r="B181" s="145"/>
      <c r="C181" s="146" t="s">
        <v>218</v>
      </c>
      <c r="D181" s="146" t="s">
        <v>123</v>
      </c>
      <c r="E181" s="147" t="s">
        <v>219</v>
      </c>
      <c r="F181" s="148" t="s">
        <v>220</v>
      </c>
      <c r="G181" s="149" t="s">
        <v>126</v>
      </c>
      <c r="H181" s="150">
        <v>1320.8</v>
      </c>
      <c r="I181" s="151"/>
      <c r="J181" s="151">
        <f>ROUND(I181*H181,2)</f>
        <v>0</v>
      </c>
      <c r="K181" s="152"/>
      <c r="L181" s="33"/>
      <c r="M181" s="153" t="s">
        <v>1</v>
      </c>
      <c r="N181" s="154" t="s">
        <v>34</v>
      </c>
      <c r="O181" s="155">
        <v>2.5000000000000001E-2</v>
      </c>
      <c r="P181" s="155">
        <f>O181*H181</f>
        <v>33.020000000000003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127</v>
      </c>
      <c r="AT181" s="157" t="s">
        <v>123</v>
      </c>
      <c r="AU181" s="157" t="s">
        <v>79</v>
      </c>
      <c r="AY181" s="18" t="s">
        <v>121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8" t="s">
        <v>77</v>
      </c>
      <c r="BK181" s="158">
        <f>ROUND(I181*H181,2)</f>
        <v>0</v>
      </c>
      <c r="BL181" s="18" t="s">
        <v>127</v>
      </c>
      <c r="BM181" s="157" t="s">
        <v>221</v>
      </c>
    </row>
    <row r="182" spans="1:65" s="2" customFormat="1" ht="21.75" customHeight="1">
      <c r="A182" s="32"/>
      <c r="B182" s="145"/>
      <c r="C182" s="146" t="s">
        <v>222</v>
      </c>
      <c r="D182" s="146" t="s">
        <v>123</v>
      </c>
      <c r="E182" s="147" t="s">
        <v>223</v>
      </c>
      <c r="F182" s="148" t="s">
        <v>224</v>
      </c>
      <c r="G182" s="149" t="s">
        <v>126</v>
      </c>
      <c r="H182" s="150">
        <v>200</v>
      </c>
      <c r="I182" s="151"/>
      <c r="J182" s="151">
        <f>ROUND(I182*H182,2)</f>
        <v>0</v>
      </c>
      <c r="K182" s="152"/>
      <c r="L182" s="33"/>
      <c r="M182" s="153" t="s">
        <v>1</v>
      </c>
      <c r="N182" s="154" t="s">
        <v>34</v>
      </c>
      <c r="O182" s="155">
        <v>0.08</v>
      </c>
      <c r="P182" s="155">
        <f>O182*H182</f>
        <v>16</v>
      </c>
      <c r="Q182" s="155">
        <v>0</v>
      </c>
      <c r="R182" s="155">
        <f>Q182*H182</f>
        <v>0</v>
      </c>
      <c r="S182" s="155">
        <v>0</v>
      </c>
      <c r="T182" s="15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127</v>
      </c>
      <c r="AT182" s="157" t="s">
        <v>123</v>
      </c>
      <c r="AU182" s="157" t="s">
        <v>79</v>
      </c>
      <c r="AY182" s="18" t="s">
        <v>121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8" t="s">
        <v>77</v>
      </c>
      <c r="BK182" s="158">
        <f>ROUND(I182*H182,2)</f>
        <v>0</v>
      </c>
      <c r="BL182" s="18" t="s">
        <v>127</v>
      </c>
      <c r="BM182" s="157" t="s">
        <v>225</v>
      </c>
    </row>
    <row r="183" spans="1:65" s="13" customFormat="1">
      <c r="B183" s="159"/>
      <c r="D183" s="160" t="s">
        <v>129</v>
      </c>
      <c r="E183" s="161" t="s">
        <v>1</v>
      </c>
      <c r="F183" s="162" t="s">
        <v>226</v>
      </c>
      <c r="H183" s="163">
        <v>200</v>
      </c>
      <c r="L183" s="159"/>
      <c r="M183" s="164"/>
      <c r="N183" s="165"/>
      <c r="O183" s="165"/>
      <c r="P183" s="165"/>
      <c r="Q183" s="165"/>
      <c r="R183" s="165"/>
      <c r="S183" s="165"/>
      <c r="T183" s="166"/>
      <c r="AT183" s="161" t="s">
        <v>129</v>
      </c>
      <c r="AU183" s="161" t="s">
        <v>79</v>
      </c>
      <c r="AV183" s="13" t="s">
        <v>79</v>
      </c>
      <c r="AW183" s="13" t="s">
        <v>24</v>
      </c>
      <c r="AX183" s="13" t="s">
        <v>77</v>
      </c>
      <c r="AY183" s="161" t="s">
        <v>121</v>
      </c>
    </row>
    <row r="184" spans="1:65" s="12" customFormat="1" ht="22.9" customHeight="1">
      <c r="B184" s="133"/>
      <c r="D184" s="134" t="s">
        <v>68</v>
      </c>
      <c r="E184" s="143" t="s">
        <v>153</v>
      </c>
      <c r="F184" s="143" t="s">
        <v>227</v>
      </c>
      <c r="J184" s="144">
        <f>BK184</f>
        <v>0</v>
      </c>
      <c r="L184" s="133"/>
      <c r="M184" s="137"/>
      <c r="N184" s="138"/>
      <c r="O184" s="138"/>
      <c r="P184" s="139">
        <f>SUM(P185:P226)</f>
        <v>143.96719999999999</v>
      </c>
      <c r="Q184" s="138"/>
      <c r="R184" s="139">
        <f>SUM(R185:R226)</f>
        <v>0</v>
      </c>
      <c r="S184" s="138"/>
      <c r="T184" s="140">
        <f>SUM(T185:T226)</f>
        <v>0</v>
      </c>
      <c r="AR184" s="134" t="s">
        <v>77</v>
      </c>
      <c r="AT184" s="141" t="s">
        <v>68</v>
      </c>
      <c r="AU184" s="141" t="s">
        <v>77</v>
      </c>
      <c r="AY184" s="134" t="s">
        <v>121</v>
      </c>
      <c r="BK184" s="142">
        <f>SUM(BK185:BK226)</f>
        <v>0</v>
      </c>
    </row>
    <row r="185" spans="1:65" s="2" customFormat="1" ht="16.5" customHeight="1">
      <c r="A185" s="32"/>
      <c r="B185" s="145"/>
      <c r="C185" s="146" t="s">
        <v>228</v>
      </c>
      <c r="D185" s="146" t="s">
        <v>123</v>
      </c>
      <c r="E185" s="147" t="s">
        <v>229</v>
      </c>
      <c r="F185" s="148" t="s">
        <v>230</v>
      </c>
      <c r="G185" s="149" t="s">
        <v>126</v>
      </c>
      <c r="H185" s="150">
        <v>1320.8</v>
      </c>
      <c r="I185" s="151"/>
      <c r="J185" s="151">
        <f>ROUND(I185*H185,2)</f>
        <v>0</v>
      </c>
      <c r="K185" s="152"/>
      <c r="L185" s="33"/>
      <c r="M185" s="153" t="s">
        <v>1</v>
      </c>
      <c r="N185" s="154" t="s">
        <v>34</v>
      </c>
      <c r="O185" s="155">
        <v>2.5999999999999999E-2</v>
      </c>
      <c r="P185" s="155">
        <f>O185*H185</f>
        <v>34.340799999999994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127</v>
      </c>
      <c r="AT185" s="157" t="s">
        <v>123</v>
      </c>
      <c r="AU185" s="157" t="s">
        <v>79</v>
      </c>
      <c r="AY185" s="18" t="s">
        <v>121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8" t="s">
        <v>77</v>
      </c>
      <c r="BK185" s="158">
        <f>ROUND(I185*H185,2)</f>
        <v>0</v>
      </c>
      <c r="BL185" s="18" t="s">
        <v>127</v>
      </c>
      <c r="BM185" s="157" t="s">
        <v>231</v>
      </c>
    </row>
    <row r="186" spans="1:65" s="15" customFormat="1">
      <c r="B186" s="174"/>
      <c r="D186" s="160" t="s">
        <v>129</v>
      </c>
      <c r="E186" s="175" t="s">
        <v>1</v>
      </c>
      <c r="F186" s="176" t="s">
        <v>232</v>
      </c>
      <c r="H186" s="175" t="s">
        <v>1</v>
      </c>
      <c r="L186" s="174"/>
      <c r="M186" s="177"/>
      <c r="N186" s="178"/>
      <c r="O186" s="178"/>
      <c r="P186" s="178"/>
      <c r="Q186" s="178"/>
      <c r="R186" s="178"/>
      <c r="S186" s="178"/>
      <c r="T186" s="179"/>
      <c r="AT186" s="175" t="s">
        <v>129</v>
      </c>
      <c r="AU186" s="175" t="s">
        <v>79</v>
      </c>
      <c r="AV186" s="15" t="s">
        <v>77</v>
      </c>
      <c r="AW186" s="15" t="s">
        <v>24</v>
      </c>
      <c r="AX186" s="15" t="s">
        <v>69</v>
      </c>
      <c r="AY186" s="175" t="s">
        <v>121</v>
      </c>
    </row>
    <row r="187" spans="1:65" s="13" customFormat="1">
      <c r="B187" s="159"/>
      <c r="D187" s="160" t="s">
        <v>129</v>
      </c>
      <c r="E187" s="161" t="s">
        <v>1</v>
      </c>
      <c r="F187" s="162" t="s">
        <v>233</v>
      </c>
      <c r="H187" s="163">
        <v>600</v>
      </c>
      <c r="L187" s="159"/>
      <c r="M187" s="164"/>
      <c r="N187" s="165"/>
      <c r="O187" s="165"/>
      <c r="P187" s="165"/>
      <c r="Q187" s="165"/>
      <c r="R187" s="165"/>
      <c r="S187" s="165"/>
      <c r="T187" s="166"/>
      <c r="AT187" s="161" t="s">
        <v>129</v>
      </c>
      <c r="AU187" s="161" t="s">
        <v>79</v>
      </c>
      <c r="AV187" s="13" t="s">
        <v>79</v>
      </c>
      <c r="AW187" s="13" t="s">
        <v>24</v>
      </c>
      <c r="AX187" s="13" t="s">
        <v>69</v>
      </c>
      <c r="AY187" s="161" t="s">
        <v>121</v>
      </c>
    </row>
    <row r="188" spans="1:65" s="13" customFormat="1">
      <c r="B188" s="159"/>
      <c r="D188" s="160" t="s">
        <v>129</v>
      </c>
      <c r="E188" s="161" t="s">
        <v>1</v>
      </c>
      <c r="F188" s="162" t="s">
        <v>131</v>
      </c>
      <c r="H188" s="163">
        <v>100</v>
      </c>
      <c r="L188" s="159"/>
      <c r="M188" s="164"/>
      <c r="N188" s="165"/>
      <c r="O188" s="165"/>
      <c r="P188" s="165"/>
      <c r="Q188" s="165"/>
      <c r="R188" s="165"/>
      <c r="S188" s="165"/>
      <c r="T188" s="166"/>
      <c r="AT188" s="161" t="s">
        <v>129</v>
      </c>
      <c r="AU188" s="161" t="s">
        <v>79</v>
      </c>
      <c r="AV188" s="13" t="s">
        <v>79</v>
      </c>
      <c r="AW188" s="13" t="s">
        <v>24</v>
      </c>
      <c r="AX188" s="13" t="s">
        <v>69</v>
      </c>
      <c r="AY188" s="161" t="s">
        <v>121</v>
      </c>
    </row>
    <row r="189" spans="1:65" s="13" customFormat="1">
      <c r="B189" s="159"/>
      <c r="D189" s="160" t="s">
        <v>129</v>
      </c>
      <c r="E189" s="161" t="s">
        <v>1</v>
      </c>
      <c r="F189" s="162" t="s">
        <v>234</v>
      </c>
      <c r="H189" s="163">
        <v>32</v>
      </c>
      <c r="L189" s="159"/>
      <c r="M189" s="164"/>
      <c r="N189" s="165"/>
      <c r="O189" s="165"/>
      <c r="P189" s="165"/>
      <c r="Q189" s="165"/>
      <c r="R189" s="165"/>
      <c r="S189" s="165"/>
      <c r="T189" s="166"/>
      <c r="AT189" s="161" t="s">
        <v>129</v>
      </c>
      <c r="AU189" s="161" t="s">
        <v>79</v>
      </c>
      <c r="AV189" s="13" t="s">
        <v>79</v>
      </c>
      <c r="AW189" s="13" t="s">
        <v>24</v>
      </c>
      <c r="AX189" s="13" t="s">
        <v>69</v>
      </c>
      <c r="AY189" s="161" t="s">
        <v>121</v>
      </c>
    </row>
    <row r="190" spans="1:65" s="13" customFormat="1">
      <c r="B190" s="159"/>
      <c r="D190" s="160" t="s">
        <v>129</v>
      </c>
      <c r="E190" s="161" t="s">
        <v>1</v>
      </c>
      <c r="F190" s="162" t="s">
        <v>235</v>
      </c>
      <c r="H190" s="163">
        <v>72</v>
      </c>
      <c r="L190" s="159"/>
      <c r="M190" s="164"/>
      <c r="N190" s="165"/>
      <c r="O190" s="165"/>
      <c r="P190" s="165"/>
      <c r="Q190" s="165"/>
      <c r="R190" s="165"/>
      <c r="S190" s="165"/>
      <c r="T190" s="166"/>
      <c r="AT190" s="161" t="s">
        <v>129</v>
      </c>
      <c r="AU190" s="161" t="s">
        <v>79</v>
      </c>
      <c r="AV190" s="13" t="s">
        <v>79</v>
      </c>
      <c r="AW190" s="13" t="s">
        <v>24</v>
      </c>
      <c r="AX190" s="13" t="s">
        <v>69</v>
      </c>
      <c r="AY190" s="161" t="s">
        <v>121</v>
      </c>
    </row>
    <row r="191" spans="1:65" s="16" customFormat="1">
      <c r="B191" s="190"/>
      <c r="D191" s="160" t="s">
        <v>129</v>
      </c>
      <c r="E191" s="191" t="s">
        <v>1</v>
      </c>
      <c r="F191" s="192" t="s">
        <v>236</v>
      </c>
      <c r="H191" s="193">
        <v>804</v>
      </c>
      <c r="L191" s="190"/>
      <c r="M191" s="194"/>
      <c r="N191" s="195"/>
      <c r="O191" s="195"/>
      <c r="P191" s="195"/>
      <c r="Q191" s="195"/>
      <c r="R191" s="195"/>
      <c r="S191" s="195"/>
      <c r="T191" s="196"/>
      <c r="AT191" s="191" t="s">
        <v>129</v>
      </c>
      <c r="AU191" s="191" t="s">
        <v>79</v>
      </c>
      <c r="AV191" s="16" t="s">
        <v>142</v>
      </c>
      <c r="AW191" s="16" t="s">
        <v>24</v>
      </c>
      <c r="AX191" s="16" t="s">
        <v>69</v>
      </c>
      <c r="AY191" s="191" t="s">
        <v>121</v>
      </c>
    </row>
    <row r="192" spans="1:65" s="15" customFormat="1">
      <c r="B192" s="174"/>
      <c r="D192" s="160" t="s">
        <v>129</v>
      </c>
      <c r="E192" s="175" t="s">
        <v>1</v>
      </c>
      <c r="F192" s="176" t="s">
        <v>138</v>
      </c>
      <c r="H192" s="175" t="s">
        <v>1</v>
      </c>
      <c r="L192" s="174"/>
      <c r="M192" s="177"/>
      <c r="N192" s="178"/>
      <c r="O192" s="178"/>
      <c r="P192" s="178"/>
      <c r="Q192" s="178"/>
      <c r="R192" s="178"/>
      <c r="S192" s="178"/>
      <c r="T192" s="179"/>
      <c r="AT192" s="175" t="s">
        <v>129</v>
      </c>
      <c r="AU192" s="175" t="s">
        <v>79</v>
      </c>
      <c r="AV192" s="15" t="s">
        <v>77</v>
      </c>
      <c r="AW192" s="15" t="s">
        <v>24</v>
      </c>
      <c r="AX192" s="15" t="s">
        <v>69</v>
      </c>
      <c r="AY192" s="175" t="s">
        <v>121</v>
      </c>
    </row>
    <row r="193" spans="1:65" s="13" customFormat="1">
      <c r="B193" s="159"/>
      <c r="D193" s="160" t="s">
        <v>129</v>
      </c>
      <c r="E193" s="161" t="s">
        <v>1</v>
      </c>
      <c r="F193" s="162" t="s">
        <v>237</v>
      </c>
      <c r="H193" s="163">
        <v>440</v>
      </c>
      <c r="L193" s="159"/>
      <c r="M193" s="164"/>
      <c r="N193" s="165"/>
      <c r="O193" s="165"/>
      <c r="P193" s="165"/>
      <c r="Q193" s="165"/>
      <c r="R193" s="165"/>
      <c r="S193" s="165"/>
      <c r="T193" s="166"/>
      <c r="AT193" s="161" t="s">
        <v>129</v>
      </c>
      <c r="AU193" s="161" t="s">
        <v>79</v>
      </c>
      <c r="AV193" s="13" t="s">
        <v>79</v>
      </c>
      <c r="AW193" s="13" t="s">
        <v>24</v>
      </c>
      <c r="AX193" s="13" t="s">
        <v>69</v>
      </c>
      <c r="AY193" s="161" t="s">
        <v>121</v>
      </c>
    </row>
    <row r="194" spans="1:65" s="13" customFormat="1">
      <c r="B194" s="159"/>
      <c r="D194" s="160" t="s">
        <v>129</v>
      </c>
      <c r="E194" s="161" t="s">
        <v>1</v>
      </c>
      <c r="F194" s="162" t="s">
        <v>238</v>
      </c>
      <c r="H194" s="163">
        <v>24</v>
      </c>
      <c r="L194" s="159"/>
      <c r="M194" s="164"/>
      <c r="N194" s="165"/>
      <c r="O194" s="165"/>
      <c r="P194" s="165"/>
      <c r="Q194" s="165"/>
      <c r="R194" s="165"/>
      <c r="S194" s="165"/>
      <c r="T194" s="166"/>
      <c r="AT194" s="161" t="s">
        <v>129</v>
      </c>
      <c r="AU194" s="161" t="s">
        <v>79</v>
      </c>
      <c r="AV194" s="13" t="s">
        <v>79</v>
      </c>
      <c r="AW194" s="13" t="s">
        <v>24</v>
      </c>
      <c r="AX194" s="13" t="s">
        <v>69</v>
      </c>
      <c r="AY194" s="161" t="s">
        <v>121</v>
      </c>
    </row>
    <row r="195" spans="1:65" s="13" customFormat="1">
      <c r="B195" s="159"/>
      <c r="D195" s="160" t="s">
        <v>129</v>
      </c>
      <c r="E195" s="161" t="s">
        <v>1</v>
      </c>
      <c r="F195" s="162" t="s">
        <v>141</v>
      </c>
      <c r="H195" s="163">
        <v>52.8</v>
      </c>
      <c r="L195" s="159"/>
      <c r="M195" s="164"/>
      <c r="N195" s="165"/>
      <c r="O195" s="165"/>
      <c r="P195" s="165"/>
      <c r="Q195" s="165"/>
      <c r="R195" s="165"/>
      <c r="S195" s="165"/>
      <c r="T195" s="166"/>
      <c r="AT195" s="161" t="s">
        <v>129</v>
      </c>
      <c r="AU195" s="161" t="s">
        <v>79</v>
      </c>
      <c r="AV195" s="13" t="s">
        <v>79</v>
      </c>
      <c r="AW195" s="13" t="s">
        <v>24</v>
      </c>
      <c r="AX195" s="13" t="s">
        <v>69</v>
      </c>
      <c r="AY195" s="161" t="s">
        <v>121</v>
      </c>
    </row>
    <row r="196" spans="1:65" s="16" customFormat="1">
      <c r="B196" s="190"/>
      <c r="D196" s="160" t="s">
        <v>129</v>
      </c>
      <c r="E196" s="191" t="s">
        <v>1</v>
      </c>
      <c r="F196" s="192" t="s">
        <v>236</v>
      </c>
      <c r="H196" s="193">
        <v>516.79999999999995</v>
      </c>
      <c r="L196" s="190"/>
      <c r="M196" s="194"/>
      <c r="N196" s="195"/>
      <c r="O196" s="195"/>
      <c r="P196" s="195"/>
      <c r="Q196" s="195"/>
      <c r="R196" s="195"/>
      <c r="S196" s="195"/>
      <c r="T196" s="196"/>
      <c r="AT196" s="191" t="s">
        <v>129</v>
      </c>
      <c r="AU196" s="191" t="s">
        <v>79</v>
      </c>
      <c r="AV196" s="16" t="s">
        <v>142</v>
      </c>
      <c r="AW196" s="16" t="s">
        <v>24</v>
      </c>
      <c r="AX196" s="16" t="s">
        <v>69</v>
      </c>
      <c r="AY196" s="191" t="s">
        <v>121</v>
      </c>
    </row>
    <row r="197" spans="1:65" s="14" customFormat="1">
      <c r="B197" s="167"/>
      <c r="D197" s="160" t="s">
        <v>129</v>
      </c>
      <c r="E197" s="168" t="s">
        <v>1</v>
      </c>
      <c r="F197" s="169" t="s">
        <v>134</v>
      </c>
      <c r="H197" s="170">
        <v>1320.8</v>
      </c>
      <c r="L197" s="167"/>
      <c r="M197" s="171"/>
      <c r="N197" s="172"/>
      <c r="O197" s="172"/>
      <c r="P197" s="172"/>
      <c r="Q197" s="172"/>
      <c r="R197" s="172"/>
      <c r="S197" s="172"/>
      <c r="T197" s="173"/>
      <c r="AT197" s="168" t="s">
        <v>129</v>
      </c>
      <c r="AU197" s="168" t="s">
        <v>79</v>
      </c>
      <c r="AV197" s="14" t="s">
        <v>127</v>
      </c>
      <c r="AW197" s="14" t="s">
        <v>24</v>
      </c>
      <c r="AX197" s="14" t="s">
        <v>77</v>
      </c>
      <c r="AY197" s="168" t="s">
        <v>121</v>
      </c>
    </row>
    <row r="198" spans="1:65" s="2" customFormat="1" ht="16.5" customHeight="1">
      <c r="A198" s="32"/>
      <c r="B198" s="145"/>
      <c r="C198" s="146" t="s">
        <v>7</v>
      </c>
      <c r="D198" s="146" t="s">
        <v>123</v>
      </c>
      <c r="E198" s="147" t="s">
        <v>239</v>
      </c>
      <c r="F198" s="148" t="s">
        <v>240</v>
      </c>
      <c r="G198" s="149" t="s">
        <v>126</v>
      </c>
      <c r="H198" s="150">
        <v>1320.8</v>
      </c>
      <c r="I198" s="151"/>
      <c r="J198" s="151">
        <f>ROUND(I198*H198,2)</f>
        <v>0</v>
      </c>
      <c r="K198" s="152"/>
      <c r="L198" s="33"/>
      <c r="M198" s="153" t="s">
        <v>1</v>
      </c>
      <c r="N198" s="154" t="s">
        <v>34</v>
      </c>
      <c r="O198" s="155">
        <v>3.5000000000000003E-2</v>
      </c>
      <c r="P198" s="155">
        <f>O198*H198</f>
        <v>46.228000000000002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127</v>
      </c>
      <c r="AT198" s="157" t="s">
        <v>123</v>
      </c>
      <c r="AU198" s="157" t="s">
        <v>79</v>
      </c>
      <c r="AY198" s="18" t="s">
        <v>121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8" t="s">
        <v>77</v>
      </c>
      <c r="BK198" s="158">
        <f>ROUND(I198*H198,2)</f>
        <v>0</v>
      </c>
      <c r="BL198" s="18" t="s">
        <v>127</v>
      </c>
      <c r="BM198" s="157" t="s">
        <v>241</v>
      </c>
    </row>
    <row r="199" spans="1:65" s="15" customFormat="1">
      <c r="B199" s="174"/>
      <c r="D199" s="160" t="s">
        <v>129</v>
      </c>
      <c r="E199" s="175" t="s">
        <v>1</v>
      </c>
      <c r="F199" s="176" t="s">
        <v>232</v>
      </c>
      <c r="H199" s="175" t="s">
        <v>1</v>
      </c>
      <c r="L199" s="174"/>
      <c r="M199" s="177"/>
      <c r="N199" s="178"/>
      <c r="O199" s="178"/>
      <c r="P199" s="178"/>
      <c r="Q199" s="178"/>
      <c r="R199" s="178"/>
      <c r="S199" s="178"/>
      <c r="T199" s="179"/>
      <c r="AT199" s="175" t="s">
        <v>129</v>
      </c>
      <c r="AU199" s="175" t="s">
        <v>79</v>
      </c>
      <c r="AV199" s="15" t="s">
        <v>77</v>
      </c>
      <c r="AW199" s="15" t="s">
        <v>24</v>
      </c>
      <c r="AX199" s="15" t="s">
        <v>69</v>
      </c>
      <c r="AY199" s="175" t="s">
        <v>121</v>
      </c>
    </row>
    <row r="200" spans="1:65" s="13" customFormat="1">
      <c r="B200" s="159"/>
      <c r="D200" s="160" t="s">
        <v>129</v>
      </c>
      <c r="E200" s="161" t="s">
        <v>1</v>
      </c>
      <c r="F200" s="162" t="s">
        <v>233</v>
      </c>
      <c r="H200" s="163">
        <v>600</v>
      </c>
      <c r="L200" s="159"/>
      <c r="M200" s="164"/>
      <c r="N200" s="165"/>
      <c r="O200" s="165"/>
      <c r="P200" s="165"/>
      <c r="Q200" s="165"/>
      <c r="R200" s="165"/>
      <c r="S200" s="165"/>
      <c r="T200" s="166"/>
      <c r="AT200" s="161" t="s">
        <v>129</v>
      </c>
      <c r="AU200" s="161" t="s">
        <v>79</v>
      </c>
      <c r="AV200" s="13" t="s">
        <v>79</v>
      </c>
      <c r="AW200" s="13" t="s">
        <v>24</v>
      </c>
      <c r="AX200" s="13" t="s">
        <v>69</v>
      </c>
      <c r="AY200" s="161" t="s">
        <v>121</v>
      </c>
    </row>
    <row r="201" spans="1:65" s="13" customFormat="1">
      <c r="B201" s="159"/>
      <c r="D201" s="160" t="s">
        <v>129</v>
      </c>
      <c r="E201" s="161" t="s">
        <v>1</v>
      </c>
      <c r="F201" s="162" t="s">
        <v>131</v>
      </c>
      <c r="H201" s="163">
        <v>100</v>
      </c>
      <c r="L201" s="159"/>
      <c r="M201" s="164"/>
      <c r="N201" s="165"/>
      <c r="O201" s="165"/>
      <c r="P201" s="165"/>
      <c r="Q201" s="165"/>
      <c r="R201" s="165"/>
      <c r="S201" s="165"/>
      <c r="T201" s="166"/>
      <c r="AT201" s="161" t="s">
        <v>129</v>
      </c>
      <c r="AU201" s="161" t="s">
        <v>79</v>
      </c>
      <c r="AV201" s="13" t="s">
        <v>79</v>
      </c>
      <c r="AW201" s="13" t="s">
        <v>24</v>
      </c>
      <c r="AX201" s="13" t="s">
        <v>69</v>
      </c>
      <c r="AY201" s="161" t="s">
        <v>121</v>
      </c>
    </row>
    <row r="202" spans="1:65" s="13" customFormat="1">
      <c r="B202" s="159"/>
      <c r="D202" s="160" t="s">
        <v>129</v>
      </c>
      <c r="E202" s="161" t="s">
        <v>1</v>
      </c>
      <c r="F202" s="162" t="s">
        <v>234</v>
      </c>
      <c r="H202" s="163">
        <v>32</v>
      </c>
      <c r="L202" s="159"/>
      <c r="M202" s="164"/>
      <c r="N202" s="165"/>
      <c r="O202" s="165"/>
      <c r="P202" s="165"/>
      <c r="Q202" s="165"/>
      <c r="R202" s="165"/>
      <c r="S202" s="165"/>
      <c r="T202" s="166"/>
      <c r="AT202" s="161" t="s">
        <v>129</v>
      </c>
      <c r="AU202" s="161" t="s">
        <v>79</v>
      </c>
      <c r="AV202" s="13" t="s">
        <v>79</v>
      </c>
      <c r="AW202" s="13" t="s">
        <v>24</v>
      </c>
      <c r="AX202" s="13" t="s">
        <v>69</v>
      </c>
      <c r="AY202" s="161" t="s">
        <v>121</v>
      </c>
    </row>
    <row r="203" spans="1:65" s="13" customFormat="1">
      <c r="B203" s="159"/>
      <c r="D203" s="160" t="s">
        <v>129</v>
      </c>
      <c r="E203" s="161" t="s">
        <v>1</v>
      </c>
      <c r="F203" s="162" t="s">
        <v>235</v>
      </c>
      <c r="H203" s="163">
        <v>72</v>
      </c>
      <c r="L203" s="159"/>
      <c r="M203" s="164"/>
      <c r="N203" s="165"/>
      <c r="O203" s="165"/>
      <c r="P203" s="165"/>
      <c r="Q203" s="165"/>
      <c r="R203" s="165"/>
      <c r="S203" s="165"/>
      <c r="T203" s="166"/>
      <c r="AT203" s="161" t="s">
        <v>129</v>
      </c>
      <c r="AU203" s="161" t="s">
        <v>79</v>
      </c>
      <c r="AV203" s="13" t="s">
        <v>79</v>
      </c>
      <c r="AW203" s="13" t="s">
        <v>24</v>
      </c>
      <c r="AX203" s="13" t="s">
        <v>69</v>
      </c>
      <c r="AY203" s="161" t="s">
        <v>121</v>
      </c>
    </row>
    <row r="204" spans="1:65" s="16" customFormat="1">
      <c r="B204" s="190"/>
      <c r="D204" s="160" t="s">
        <v>129</v>
      </c>
      <c r="E204" s="191" t="s">
        <v>1</v>
      </c>
      <c r="F204" s="192" t="s">
        <v>236</v>
      </c>
      <c r="H204" s="193">
        <v>804</v>
      </c>
      <c r="L204" s="190"/>
      <c r="M204" s="194"/>
      <c r="N204" s="195"/>
      <c r="O204" s="195"/>
      <c r="P204" s="195"/>
      <c r="Q204" s="195"/>
      <c r="R204" s="195"/>
      <c r="S204" s="195"/>
      <c r="T204" s="196"/>
      <c r="AT204" s="191" t="s">
        <v>129</v>
      </c>
      <c r="AU204" s="191" t="s">
        <v>79</v>
      </c>
      <c r="AV204" s="16" t="s">
        <v>142</v>
      </c>
      <c r="AW204" s="16" t="s">
        <v>24</v>
      </c>
      <c r="AX204" s="16" t="s">
        <v>69</v>
      </c>
      <c r="AY204" s="191" t="s">
        <v>121</v>
      </c>
    </row>
    <row r="205" spans="1:65" s="15" customFormat="1">
      <c r="B205" s="174"/>
      <c r="D205" s="160" t="s">
        <v>129</v>
      </c>
      <c r="E205" s="175" t="s">
        <v>1</v>
      </c>
      <c r="F205" s="176" t="s">
        <v>138</v>
      </c>
      <c r="H205" s="175" t="s">
        <v>1</v>
      </c>
      <c r="L205" s="174"/>
      <c r="M205" s="177"/>
      <c r="N205" s="178"/>
      <c r="O205" s="178"/>
      <c r="P205" s="178"/>
      <c r="Q205" s="178"/>
      <c r="R205" s="178"/>
      <c r="S205" s="178"/>
      <c r="T205" s="179"/>
      <c r="AT205" s="175" t="s">
        <v>129</v>
      </c>
      <c r="AU205" s="175" t="s">
        <v>79</v>
      </c>
      <c r="AV205" s="15" t="s">
        <v>77</v>
      </c>
      <c r="AW205" s="15" t="s">
        <v>24</v>
      </c>
      <c r="AX205" s="15" t="s">
        <v>69</v>
      </c>
      <c r="AY205" s="175" t="s">
        <v>121</v>
      </c>
    </row>
    <row r="206" spans="1:65" s="13" customFormat="1">
      <c r="B206" s="159"/>
      <c r="D206" s="160" t="s">
        <v>129</v>
      </c>
      <c r="E206" s="161" t="s">
        <v>1</v>
      </c>
      <c r="F206" s="162" t="s">
        <v>237</v>
      </c>
      <c r="H206" s="163">
        <v>440</v>
      </c>
      <c r="L206" s="159"/>
      <c r="M206" s="164"/>
      <c r="N206" s="165"/>
      <c r="O206" s="165"/>
      <c r="P206" s="165"/>
      <c r="Q206" s="165"/>
      <c r="R206" s="165"/>
      <c r="S206" s="165"/>
      <c r="T206" s="166"/>
      <c r="AT206" s="161" t="s">
        <v>129</v>
      </c>
      <c r="AU206" s="161" t="s">
        <v>79</v>
      </c>
      <c r="AV206" s="13" t="s">
        <v>79</v>
      </c>
      <c r="AW206" s="13" t="s">
        <v>24</v>
      </c>
      <c r="AX206" s="13" t="s">
        <v>69</v>
      </c>
      <c r="AY206" s="161" t="s">
        <v>121</v>
      </c>
    </row>
    <row r="207" spans="1:65" s="13" customFormat="1">
      <c r="B207" s="159"/>
      <c r="D207" s="160" t="s">
        <v>129</v>
      </c>
      <c r="E207" s="161" t="s">
        <v>1</v>
      </c>
      <c r="F207" s="162" t="s">
        <v>238</v>
      </c>
      <c r="H207" s="163">
        <v>24</v>
      </c>
      <c r="L207" s="159"/>
      <c r="M207" s="164"/>
      <c r="N207" s="165"/>
      <c r="O207" s="165"/>
      <c r="P207" s="165"/>
      <c r="Q207" s="165"/>
      <c r="R207" s="165"/>
      <c r="S207" s="165"/>
      <c r="T207" s="166"/>
      <c r="AT207" s="161" t="s">
        <v>129</v>
      </c>
      <c r="AU207" s="161" t="s">
        <v>79</v>
      </c>
      <c r="AV207" s="13" t="s">
        <v>79</v>
      </c>
      <c r="AW207" s="13" t="s">
        <v>24</v>
      </c>
      <c r="AX207" s="13" t="s">
        <v>69</v>
      </c>
      <c r="AY207" s="161" t="s">
        <v>121</v>
      </c>
    </row>
    <row r="208" spans="1:65" s="13" customFormat="1">
      <c r="B208" s="159"/>
      <c r="D208" s="160" t="s">
        <v>129</v>
      </c>
      <c r="E208" s="161" t="s">
        <v>1</v>
      </c>
      <c r="F208" s="162" t="s">
        <v>141</v>
      </c>
      <c r="H208" s="163">
        <v>52.8</v>
      </c>
      <c r="L208" s="159"/>
      <c r="M208" s="164"/>
      <c r="N208" s="165"/>
      <c r="O208" s="165"/>
      <c r="P208" s="165"/>
      <c r="Q208" s="165"/>
      <c r="R208" s="165"/>
      <c r="S208" s="165"/>
      <c r="T208" s="166"/>
      <c r="AT208" s="161" t="s">
        <v>129</v>
      </c>
      <c r="AU208" s="161" t="s">
        <v>79</v>
      </c>
      <c r="AV208" s="13" t="s">
        <v>79</v>
      </c>
      <c r="AW208" s="13" t="s">
        <v>24</v>
      </c>
      <c r="AX208" s="13" t="s">
        <v>69</v>
      </c>
      <c r="AY208" s="161" t="s">
        <v>121</v>
      </c>
    </row>
    <row r="209" spans="1:65" s="16" customFormat="1">
      <c r="B209" s="190"/>
      <c r="D209" s="160" t="s">
        <v>129</v>
      </c>
      <c r="E209" s="191" t="s">
        <v>1</v>
      </c>
      <c r="F209" s="192" t="s">
        <v>236</v>
      </c>
      <c r="H209" s="193">
        <v>516.79999999999995</v>
      </c>
      <c r="L209" s="190"/>
      <c r="M209" s="194"/>
      <c r="N209" s="195"/>
      <c r="O209" s="195"/>
      <c r="P209" s="195"/>
      <c r="Q209" s="195"/>
      <c r="R209" s="195"/>
      <c r="S209" s="195"/>
      <c r="T209" s="196"/>
      <c r="AT209" s="191" t="s">
        <v>129</v>
      </c>
      <c r="AU209" s="191" t="s">
        <v>79</v>
      </c>
      <c r="AV209" s="16" t="s">
        <v>142</v>
      </c>
      <c r="AW209" s="16" t="s">
        <v>24</v>
      </c>
      <c r="AX209" s="16" t="s">
        <v>69</v>
      </c>
      <c r="AY209" s="191" t="s">
        <v>121</v>
      </c>
    </row>
    <row r="210" spans="1:65" s="14" customFormat="1">
      <c r="B210" s="167"/>
      <c r="D210" s="160" t="s">
        <v>129</v>
      </c>
      <c r="E210" s="168" t="s">
        <v>1</v>
      </c>
      <c r="F210" s="169" t="s">
        <v>134</v>
      </c>
      <c r="H210" s="170">
        <v>1320.8</v>
      </c>
      <c r="L210" s="167"/>
      <c r="M210" s="171"/>
      <c r="N210" s="172"/>
      <c r="O210" s="172"/>
      <c r="P210" s="172"/>
      <c r="Q210" s="172"/>
      <c r="R210" s="172"/>
      <c r="S210" s="172"/>
      <c r="T210" s="173"/>
      <c r="AT210" s="168" t="s">
        <v>129</v>
      </c>
      <c r="AU210" s="168" t="s">
        <v>79</v>
      </c>
      <c r="AV210" s="14" t="s">
        <v>127</v>
      </c>
      <c r="AW210" s="14" t="s">
        <v>24</v>
      </c>
      <c r="AX210" s="14" t="s">
        <v>77</v>
      </c>
      <c r="AY210" s="168" t="s">
        <v>121</v>
      </c>
    </row>
    <row r="211" spans="1:65" s="2" customFormat="1" ht="21.75" customHeight="1">
      <c r="A211" s="32"/>
      <c r="B211" s="145"/>
      <c r="C211" s="146" t="s">
        <v>242</v>
      </c>
      <c r="D211" s="146" t="s">
        <v>123</v>
      </c>
      <c r="E211" s="147" t="s">
        <v>243</v>
      </c>
      <c r="F211" s="148" t="s">
        <v>244</v>
      </c>
      <c r="G211" s="149" t="s">
        <v>126</v>
      </c>
      <c r="H211" s="150">
        <v>1320.8</v>
      </c>
      <c r="I211" s="151"/>
      <c r="J211" s="151">
        <f>ROUND(I211*H211,2)</f>
        <v>0</v>
      </c>
      <c r="K211" s="152"/>
      <c r="L211" s="33"/>
      <c r="M211" s="153" t="s">
        <v>1</v>
      </c>
      <c r="N211" s="154" t="s">
        <v>34</v>
      </c>
      <c r="O211" s="155">
        <v>4.0000000000000001E-3</v>
      </c>
      <c r="P211" s="155">
        <f>O211*H211</f>
        <v>5.2831999999999999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127</v>
      </c>
      <c r="AT211" s="157" t="s">
        <v>123</v>
      </c>
      <c r="AU211" s="157" t="s">
        <v>79</v>
      </c>
      <c r="AY211" s="18" t="s">
        <v>121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8" t="s">
        <v>77</v>
      </c>
      <c r="BK211" s="158">
        <f>ROUND(I211*H211,2)</f>
        <v>0</v>
      </c>
      <c r="BL211" s="18" t="s">
        <v>127</v>
      </c>
      <c r="BM211" s="157" t="s">
        <v>245</v>
      </c>
    </row>
    <row r="212" spans="1:65" s="15" customFormat="1">
      <c r="B212" s="174"/>
      <c r="D212" s="160" t="s">
        <v>129</v>
      </c>
      <c r="E212" s="175" t="s">
        <v>1</v>
      </c>
      <c r="F212" s="176" t="s">
        <v>232</v>
      </c>
      <c r="H212" s="175" t="s">
        <v>1</v>
      </c>
      <c r="L212" s="174"/>
      <c r="M212" s="177"/>
      <c r="N212" s="178"/>
      <c r="O212" s="178"/>
      <c r="P212" s="178"/>
      <c r="Q212" s="178"/>
      <c r="R212" s="178"/>
      <c r="S212" s="178"/>
      <c r="T212" s="179"/>
      <c r="AT212" s="175" t="s">
        <v>129</v>
      </c>
      <c r="AU212" s="175" t="s">
        <v>79</v>
      </c>
      <c r="AV212" s="15" t="s">
        <v>77</v>
      </c>
      <c r="AW212" s="15" t="s">
        <v>24</v>
      </c>
      <c r="AX212" s="15" t="s">
        <v>69</v>
      </c>
      <c r="AY212" s="175" t="s">
        <v>121</v>
      </c>
    </row>
    <row r="213" spans="1:65" s="13" customFormat="1">
      <c r="B213" s="159"/>
      <c r="D213" s="160" t="s">
        <v>129</v>
      </c>
      <c r="E213" s="161" t="s">
        <v>1</v>
      </c>
      <c r="F213" s="162" t="s">
        <v>233</v>
      </c>
      <c r="H213" s="163">
        <v>600</v>
      </c>
      <c r="L213" s="159"/>
      <c r="M213" s="164"/>
      <c r="N213" s="165"/>
      <c r="O213" s="165"/>
      <c r="P213" s="165"/>
      <c r="Q213" s="165"/>
      <c r="R213" s="165"/>
      <c r="S213" s="165"/>
      <c r="T213" s="166"/>
      <c r="AT213" s="161" t="s">
        <v>129</v>
      </c>
      <c r="AU213" s="161" t="s">
        <v>79</v>
      </c>
      <c r="AV213" s="13" t="s">
        <v>79</v>
      </c>
      <c r="AW213" s="13" t="s">
        <v>24</v>
      </c>
      <c r="AX213" s="13" t="s">
        <v>69</v>
      </c>
      <c r="AY213" s="161" t="s">
        <v>121</v>
      </c>
    </row>
    <row r="214" spans="1:65" s="13" customFormat="1">
      <c r="B214" s="159"/>
      <c r="D214" s="160" t="s">
        <v>129</v>
      </c>
      <c r="E214" s="161" t="s">
        <v>1</v>
      </c>
      <c r="F214" s="162" t="s">
        <v>131</v>
      </c>
      <c r="H214" s="163">
        <v>100</v>
      </c>
      <c r="L214" s="159"/>
      <c r="M214" s="164"/>
      <c r="N214" s="165"/>
      <c r="O214" s="165"/>
      <c r="P214" s="165"/>
      <c r="Q214" s="165"/>
      <c r="R214" s="165"/>
      <c r="S214" s="165"/>
      <c r="T214" s="166"/>
      <c r="AT214" s="161" t="s">
        <v>129</v>
      </c>
      <c r="AU214" s="161" t="s">
        <v>79</v>
      </c>
      <c r="AV214" s="13" t="s">
        <v>79</v>
      </c>
      <c r="AW214" s="13" t="s">
        <v>24</v>
      </c>
      <c r="AX214" s="13" t="s">
        <v>69</v>
      </c>
      <c r="AY214" s="161" t="s">
        <v>121</v>
      </c>
    </row>
    <row r="215" spans="1:65" s="13" customFormat="1">
      <c r="B215" s="159"/>
      <c r="D215" s="160" t="s">
        <v>129</v>
      </c>
      <c r="E215" s="161" t="s">
        <v>1</v>
      </c>
      <c r="F215" s="162" t="s">
        <v>234</v>
      </c>
      <c r="H215" s="163">
        <v>32</v>
      </c>
      <c r="L215" s="159"/>
      <c r="M215" s="164"/>
      <c r="N215" s="165"/>
      <c r="O215" s="165"/>
      <c r="P215" s="165"/>
      <c r="Q215" s="165"/>
      <c r="R215" s="165"/>
      <c r="S215" s="165"/>
      <c r="T215" s="166"/>
      <c r="AT215" s="161" t="s">
        <v>129</v>
      </c>
      <c r="AU215" s="161" t="s">
        <v>79</v>
      </c>
      <c r="AV215" s="13" t="s">
        <v>79</v>
      </c>
      <c r="AW215" s="13" t="s">
        <v>24</v>
      </c>
      <c r="AX215" s="13" t="s">
        <v>69</v>
      </c>
      <c r="AY215" s="161" t="s">
        <v>121</v>
      </c>
    </row>
    <row r="216" spans="1:65" s="13" customFormat="1">
      <c r="B216" s="159"/>
      <c r="D216" s="160" t="s">
        <v>129</v>
      </c>
      <c r="E216" s="161" t="s">
        <v>1</v>
      </c>
      <c r="F216" s="162" t="s">
        <v>235</v>
      </c>
      <c r="H216" s="163">
        <v>72</v>
      </c>
      <c r="L216" s="159"/>
      <c r="M216" s="164"/>
      <c r="N216" s="165"/>
      <c r="O216" s="165"/>
      <c r="P216" s="165"/>
      <c r="Q216" s="165"/>
      <c r="R216" s="165"/>
      <c r="S216" s="165"/>
      <c r="T216" s="166"/>
      <c r="AT216" s="161" t="s">
        <v>129</v>
      </c>
      <c r="AU216" s="161" t="s">
        <v>79</v>
      </c>
      <c r="AV216" s="13" t="s">
        <v>79</v>
      </c>
      <c r="AW216" s="13" t="s">
        <v>24</v>
      </c>
      <c r="AX216" s="13" t="s">
        <v>69</v>
      </c>
      <c r="AY216" s="161" t="s">
        <v>121</v>
      </c>
    </row>
    <row r="217" spans="1:65" s="16" customFormat="1">
      <c r="B217" s="190"/>
      <c r="D217" s="160" t="s">
        <v>129</v>
      </c>
      <c r="E217" s="191" t="s">
        <v>1</v>
      </c>
      <c r="F217" s="192" t="s">
        <v>236</v>
      </c>
      <c r="H217" s="193">
        <v>804</v>
      </c>
      <c r="L217" s="190"/>
      <c r="M217" s="194"/>
      <c r="N217" s="195"/>
      <c r="O217" s="195"/>
      <c r="P217" s="195"/>
      <c r="Q217" s="195"/>
      <c r="R217" s="195"/>
      <c r="S217" s="195"/>
      <c r="T217" s="196"/>
      <c r="AT217" s="191" t="s">
        <v>129</v>
      </c>
      <c r="AU217" s="191" t="s">
        <v>79</v>
      </c>
      <c r="AV217" s="16" t="s">
        <v>142</v>
      </c>
      <c r="AW217" s="16" t="s">
        <v>24</v>
      </c>
      <c r="AX217" s="16" t="s">
        <v>69</v>
      </c>
      <c r="AY217" s="191" t="s">
        <v>121</v>
      </c>
    </row>
    <row r="218" spans="1:65" s="15" customFormat="1">
      <c r="B218" s="174"/>
      <c r="D218" s="160" t="s">
        <v>129</v>
      </c>
      <c r="E218" s="175" t="s">
        <v>1</v>
      </c>
      <c r="F218" s="176" t="s">
        <v>138</v>
      </c>
      <c r="H218" s="175" t="s">
        <v>1</v>
      </c>
      <c r="L218" s="174"/>
      <c r="M218" s="177"/>
      <c r="N218" s="178"/>
      <c r="O218" s="178"/>
      <c r="P218" s="178"/>
      <c r="Q218" s="178"/>
      <c r="R218" s="178"/>
      <c r="S218" s="178"/>
      <c r="T218" s="179"/>
      <c r="AT218" s="175" t="s">
        <v>129</v>
      </c>
      <c r="AU218" s="175" t="s">
        <v>79</v>
      </c>
      <c r="AV218" s="15" t="s">
        <v>77</v>
      </c>
      <c r="AW218" s="15" t="s">
        <v>24</v>
      </c>
      <c r="AX218" s="15" t="s">
        <v>69</v>
      </c>
      <c r="AY218" s="175" t="s">
        <v>121</v>
      </c>
    </row>
    <row r="219" spans="1:65" s="13" customFormat="1">
      <c r="B219" s="159"/>
      <c r="D219" s="160" t="s">
        <v>129</v>
      </c>
      <c r="E219" s="161" t="s">
        <v>1</v>
      </c>
      <c r="F219" s="162" t="s">
        <v>237</v>
      </c>
      <c r="H219" s="163">
        <v>440</v>
      </c>
      <c r="L219" s="159"/>
      <c r="M219" s="164"/>
      <c r="N219" s="165"/>
      <c r="O219" s="165"/>
      <c r="P219" s="165"/>
      <c r="Q219" s="165"/>
      <c r="R219" s="165"/>
      <c r="S219" s="165"/>
      <c r="T219" s="166"/>
      <c r="AT219" s="161" t="s">
        <v>129</v>
      </c>
      <c r="AU219" s="161" t="s">
        <v>79</v>
      </c>
      <c r="AV219" s="13" t="s">
        <v>79</v>
      </c>
      <c r="AW219" s="13" t="s">
        <v>24</v>
      </c>
      <c r="AX219" s="13" t="s">
        <v>69</v>
      </c>
      <c r="AY219" s="161" t="s">
        <v>121</v>
      </c>
    </row>
    <row r="220" spans="1:65" s="13" customFormat="1">
      <c r="B220" s="159"/>
      <c r="D220" s="160" t="s">
        <v>129</v>
      </c>
      <c r="E220" s="161" t="s">
        <v>1</v>
      </c>
      <c r="F220" s="162" t="s">
        <v>238</v>
      </c>
      <c r="H220" s="163">
        <v>24</v>
      </c>
      <c r="L220" s="159"/>
      <c r="M220" s="164"/>
      <c r="N220" s="165"/>
      <c r="O220" s="165"/>
      <c r="P220" s="165"/>
      <c r="Q220" s="165"/>
      <c r="R220" s="165"/>
      <c r="S220" s="165"/>
      <c r="T220" s="166"/>
      <c r="AT220" s="161" t="s">
        <v>129</v>
      </c>
      <c r="AU220" s="161" t="s">
        <v>79</v>
      </c>
      <c r="AV220" s="13" t="s">
        <v>79</v>
      </c>
      <c r="AW220" s="13" t="s">
        <v>24</v>
      </c>
      <c r="AX220" s="13" t="s">
        <v>69</v>
      </c>
      <c r="AY220" s="161" t="s">
        <v>121</v>
      </c>
    </row>
    <row r="221" spans="1:65" s="13" customFormat="1">
      <c r="B221" s="159"/>
      <c r="D221" s="160" t="s">
        <v>129</v>
      </c>
      <c r="E221" s="161" t="s">
        <v>1</v>
      </c>
      <c r="F221" s="162" t="s">
        <v>141</v>
      </c>
      <c r="H221" s="163">
        <v>52.8</v>
      </c>
      <c r="L221" s="159"/>
      <c r="M221" s="164"/>
      <c r="N221" s="165"/>
      <c r="O221" s="165"/>
      <c r="P221" s="165"/>
      <c r="Q221" s="165"/>
      <c r="R221" s="165"/>
      <c r="S221" s="165"/>
      <c r="T221" s="166"/>
      <c r="AT221" s="161" t="s">
        <v>129</v>
      </c>
      <c r="AU221" s="161" t="s">
        <v>79</v>
      </c>
      <c r="AV221" s="13" t="s">
        <v>79</v>
      </c>
      <c r="AW221" s="13" t="s">
        <v>24</v>
      </c>
      <c r="AX221" s="13" t="s">
        <v>69</v>
      </c>
      <c r="AY221" s="161" t="s">
        <v>121</v>
      </c>
    </row>
    <row r="222" spans="1:65" s="16" customFormat="1">
      <c r="B222" s="190"/>
      <c r="D222" s="160" t="s">
        <v>129</v>
      </c>
      <c r="E222" s="191" t="s">
        <v>1</v>
      </c>
      <c r="F222" s="192" t="s">
        <v>236</v>
      </c>
      <c r="H222" s="193">
        <v>516.79999999999995</v>
      </c>
      <c r="L222" s="190"/>
      <c r="M222" s="194"/>
      <c r="N222" s="195"/>
      <c r="O222" s="195"/>
      <c r="P222" s="195"/>
      <c r="Q222" s="195"/>
      <c r="R222" s="195"/>
      <c r="S222" s="195"/>
      <c r="T222" s="196"/>
      <c r="AT222" s="191" t="s">
        <v>129</v>
      </c>
      <c r="AU222" s="191" t="s">
        <v>79</v>
      </c>
      <c r="AV222" s="16" t="s">
        <v>142</v>
      </c>
      <c r="AW222" s="16" t="s">
        <v>24</v>
      </c>
      <c r="AX222" s="16" t="s">
        <v>69</v>
      </c>
      <c r="AY222" s="191" t="s">
        <v>121</v>
      </c>
    </row>
    <row r="223" spans="1:65" s="14" customFormat="1">
      <c r="B223" s="167"/>
      <c r="D223" s="160" t="s">
        <v>129</v>
      </c>
      <c r="E223" s="168" t="s">
        <v>1</v>
      </c>
      <c r="F223" s="169" t="s">
        <v>134</v>
      </c>
      <c r="H223" s="170">
        <v>1320.8</v>
      </c>
      <c r="L223" s="167"/>
      <c r="M223" s="171"/>
      <c r="N223" s="172"/>
      <c r="O223" s="172"/>
      <c r="P223" s="172"/>
      <c r="Q223" s="172"/>
      <c r="R223" s="172"/>
      <c r="S223" s="172"/>
      <c r="T223" s="173"/>
      <c r="AT223" s="168" t="s">
        <v>129</v>
      </c>
      <c r="AU223" s="168" t="s">
        <v>79</v>
      </c>
      <c r="AV223" s="14" t="s">
        <v>127</v>
      </c>
      <c r="AW223" s="14" t="s">
        <v>24</v>
      </c>
      <c r="AX223" s="14" t="s">
        <v>77</v>
      </c>
      <c r="AY223" s="168" t="s">
        <v>121</v>
      </c>
    </row>
    <row r="224" spans="1:65" s="2" customFormat="1" ht="16.5" customHeight="1">
      <c r="A224" s="32"/>
      <c r="B224" s="145"/>
      <c r="C224" s="146" t="s">
        <v>246</v>
      </c>
      <c r="D224" s="146" t="s">
        <v>123</v>
      </c>
      <c r="E224" s="147" t="s">
        <v>247</v>
      </c>
      <c r="F224" s="148" t="s">
        <v>248</v>
      </c>
      <c r="G224" s="149" t="s">
        <v>126</v>
      </c>
      <c r="H224" s="150">
        <v>1320.8</v>
      </c>
      <c r="I224" s="151"/>
      <c r="J224" s="151">
        <f>ROUND(I224*H224,2)</f>
        <v>0</v>
      </c>
      <c r="K224" s="152"/>
      <c r="L224" s="33"/>
      <c r="M224" s="153" t="s">
        <v>1</v>
      </c>
      <c r="N224" s="154" t="s">
        <v>34</v>
      </c>
      <c r="O224" s="155">
        <v>2E-3</v>
      </c>
      <c r="P224" s="155">
        <f>O224*H224</f>
        <v>2.6415999999999999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127</v>
      </c>
      <c r="AT224" s="157" t="s">
        <v>123</v>
      </c>
      <c r="AU224" s="157" t="s">
        <v>79</v>
      </c>
      <c r="AY224" s="18" t="s">
        <v>121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8" t="s">
        <v>77</v>
      </c>
      <c r="BK224" s="158">
        <f>ROUND(I224*H224,2)</f>
        <v>0</v>
      </c>
      <c r="BL224" s="18" t="s">
        <v>127</v>
      </c>
      <c r="BM224" s="157" t="s">
        <v>249</v>
      </c>
    </row>
    <row r="225" spans="1:65" s="2" customFormat="1" ht="21.75" customHeight="1">
      <c r="A225" s="32"/>
      <c r="B225" s="145"/>
      <c r="C225" s="146" t="s">
        <v>250</v>
      </c>
      <c r="D225" s="146" t="s">
        <v>123</v>
      </c>
      <c r="E225" s="147" t="s">
        <v>251</v>
      </c>
      <c r="F225" s="148" t="s">
        <v>252</v>
      </c>
      <c r="G225" s="149" t="s">
        <v>126</v>
      </c>
      <c r="H225" s="150">
        <v>1320.8</v>
      </c>
      <c r="I225" s="151"/>
      <c r="J225" s="151">
        <f>ROUND(I225*H225,2)</f>
        <v>0</v>
      </c>
      <c r="K225" s="152"/>
      <c r="L225" s="33"/>
      <c r="M225" s="153" t="s">
        <v>1</v>
      </c>
      <c r="N225" s="154" t="s">
        <v>34</v>
      </c>
      <c r="O225" s="155">
        <v>1.6E-2</v>
      </c>
      <c r="P225" s="155">
        <f>O225*H225</f>
        <v>21.1328</v>
      </c>
      <c r="Q225" s="155">
        <v>0</v>
      </c>
      <c r="R225" s="155">
        <f>Q225*H225</f>
        <v>0</v>
      </c>
      <c r="S225" s="155">
        <v>0</v>
      </c>
      <c r="T225" s="156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127</v>
      </c>
      <c r="AT225" s="157" t="s">
        <v>123</v>
      </c>
      <c r="AU225" s="157" t="s">
        <v>79</v>
      </c>
      <c r="AY225" s="18" t="s">
        <v>121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8" t="s">
        <v>77</v>
      </c>
      <c r="BK225" s="158">
        <f>ROUND(I225*H225,2)</f>
        <v>0</v>
      </c>
      <c r="BL225" s="18" t="s">
        <v>127</v>
      </c>
      <c r="BM225" s="157" t="s">
        <v>253</v>
      </c>
    </row>
    <row r="226" spans="1:65" s="2" customFormat="1" ht="21.75" customHeight="1">
      <c r="A226" s="32"/>
      <c r="B226" s="145"/>
      <c r="C226" s="146" t="s">
        <v>254</v>
      </c>
      <c r="D226" s="146" t="s">
        <v>123</v>
      </c>
      <c r="E226" s="147" t="s">
        <v>255</v>
      </c>
      <c r="F226" s="148" t="s">
        <v>256</v>
      </c>
      <c r="G226" s="149" t="s">
        <v>126</v>
      </c>
      <c r="H226" s="150">
        <v>1320.8</v>
      </c>
      <c r="I226" s="151"/>
      <c r="J226" s="151">
        <f>ROUND(I226*H226,2)</f>
        <v>0</v>
      </c>
      <c r="K226" s="152"/>
      <c r="L226" s="33"/>
      <c r="M226" s="153" t="s">
        <v>1</v>
      </c>
      <c r="N226" s="154" t="s">
        <v>34</v>
      </c>
      <c r="O226" s="155">
        <v>2.5999999999999999E-2</v>
      </c>
      <c r="P226" s="155">
        <f>O226*H226</f>
        <v>34.340799999999994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7" t="s">
        <v>127</v>
      </c>
      <c r="AT226" s="157" t="s">
        <v>123</v>
      </c>
      <c r="AU226" s="157" t="s">
        <v>79</v>
      </c>
      <c r="AY226" s="18" t="s">
        <v>121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8" t="s">
        <v>77</v>
      </c>
      <c r="BK226" s="158">
        <f>ROUND(I226*H226,2)</f>
        <v>0</v>
      </c>
      <c r="BL226" s="18" t="s">
        <v>127</v>
      </c>
      <c r="BM226" s="157" t="s">
        <v>257</v>
      </c>
    </row>
    <row r="227" spans="1:65" s="12" customFormat="1" ht="22.9" customHeight="1">
      <c r="B227" s="133"/>
      <c r="D227" s="134" t="s">
        <v>68</v>
      </c>
      <c r="E227" s="143" t="s">
        <v>169</v>
      </c>
      <c r="F227" s="143" t="s">
        <v>258</v>
      </c>
      <c r="J227" s="144">
        <f>BK227</f>
        <v>0</v>
      </c>
      <c r="L227" s="133"/>
      <c r="M227" s="137"/>
      <c r="N227" s="138"/>
      <c r="O227" s="138"/>
      <c r="P227" s="139">
        <f>SUM(P228:P244)</f>
        <v>68.872</v>
      </c>
      <c r="Q227" s="138"/>
      <c r="R227" s="139">
        <f>SUM(R228:R244)</f>
        <v>4.1150400000000005</v>
      </c>
      <c r="S227" s="138"/>
      <c r="T227" s="140">
        <f>SUM(T228:T244)</f>
        <v>0</v>
      </c>
      <c r="AR227" s="134" t="s">
        <v>77</v>
      </c>
      <c r="AT227" s="141" t="s">
        <v>68</v>
      </c>
      <c r="AU227" s="141" t="s">
        <v>77</v>
      </c>
      <c r="AY227" s="134" t="s">
        <v>121</v>
      </c>
      <c r="BK227" s="142">
        <f>SUM(BK228:BK244)</f>
        <v>0</v>
      </c>
    </row>
    <row r="228" spans="1:65" s="2" customFormat="1" ht="21.75" customHeight="1">
      <c r="A228" s="32"/>
      <c r="B228" s="145"/>
      <c r="C228" s="146" t="s">
        <v>259</v>
      </c>
      <c r="D228" s="146" t="s">
        <v>123</v>
      </c>
      <c r="E228" s="147" t="s">
        <v>260</v>
      </c>
      <c r="F228" s="148" t="s">
        <v>261</v>
      </c>
      <c r="G228" s="149" t="s">
        <v>262</v>
      </c>
      <c r="H228" s="150">
        <v>16</v>
      </c>
      <c r="I228" s="151"/>
      <c r="J228" s="151">
        <f>ROUND(I228*H228,2)</f>
        <v>0</v>
      </c>
      <c r="K228" s="152"/>
      <c r="L228" s="33"/>
      <c r="M228" s="153" t="s">
        <v>1</v>
      </c>
      <c r="N228" s="154" t="s">
        <v>34</v>
      </c>
      <c r="O228" s="155">
        <v>0.25800000000000001</v>
      </c>
      <c r="P228" s="155">
        <f>O228*H228</f>
        <v>4.1280000000000001</v>
      </c>
      <c r="Q228" s="155">
        <v>2.7599999999999999E-3</v>
      </c>
      <c r="R228" s="155">
        <f>Q228*H228</f>
        <v>4.4159999999999998E-2</v>
      </c>
      <c r="S228" s="155">
        <v>0</v>
      </c>
      <c r="T228" s="15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7" t="s">
        <v>127</v>
      </c>
      <c r="AT228" s="157" t="s">
        <v>123</v>
      </c>
      <c r="AU228" s="157" t="s">
        <v>79</v>
      </c>
      <c r="AY228" s="18" t="s">
        <v>121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8" t="s">
        <v>77</v>
      </c>
      <c r="BK228" s="158">
        <f>ROUND(I228*H228,2)</f>
        <v>0</v>
      </c>
      <c r="BL228" s="18" t="s">
        <v>127</v>
      </c>
      <c r="BM228" s="157" t="s">
        <v>263</v>
      </c>
    </row>
    <row r="229" spans="1:65" s="15" customFormat="1">
      <c r="B229" s="174"/>
      <c r="D229" s="160" t="s">
        <v>129</v>
      </c>
      <c r="E229" s="175" t="s">
        <v>1</v>
      </c>
      <c r="F229" s="176" t="s">
        <v>264</v>
      </c>
      <c r="H229" s="175" t="s">
        <v>1</v>
      </c>
      <c r="L229" s="174"/>
      <c r="M229" s="177"/>
      <c r="N229" s="178"/>
      <c r="O229" s="178"/>
      <c r="P229" s="178"/>
      <c r="Q229" s="178"/>
      <c r="R229" s="178"/>
      <c r="S229" s="178"/>
      <c r="T229" s="179"/>
      <c r="AT229" s="175" t="s">
        <v>129</v>
      </c>
      <c r="AU229" s="175" t="s">
        <v>79</v>
      </c>
      <c r="AV229" s="15" t="s">
        <v>77</v>
      </c>
      <c r="AW229" s="15" t="s">
        <v>24</v>
      </c>
      <c r="AX229" s="15" t="s">
        <v>69</v>
      </c>
      <c r="AY229" s="175" t="s">
        <v>121</v>
      </c>
    </row>
    <row r="230" spans="1:65" s="13" customFormat="1">
      <c r="B230" s="159"/>
      <c r="D230" s="160" t="s">
        <v>129</v>
      </c>
      <c r="E230" s="161" t="s">
        <v>1</v>
      </c>
      <c r="F230" s="162" t="s">
        <v>265</v>
      </c>
      <c r="H230" s="163">
        <v>16</v>
      </c>
      <c r="L230" s="159"/>
      <c r="M230" s="164"/>
      <c r="N230" s="165"/>
      <c r="O230" s="165"/>
      <c r="P230" s="165"/>
      <c r="Q230" s="165"/>
      <c r="R230" s="165"/>
      <c r="S230" s="165"/>
      <c r="T230" s="166"/>
      <c r="AT230" s="161" t="s">
        <v>129</v>
      </c>
      <c r="AU230" s="161" t="s">
        <v>79</v>
      </c>
      <c r="AV230" s="13" t="s">
        <v>79</v>
      </c>
      <c r="AW230" s="13" t="s">
        <v>24</v>
      </c>
      <c r="AX230" s="13" t="s">
        <v>77</v>
      </c>
      <c r="AY230" s="161" t="s">
        <v>121</v>
      </c>
    </row>
    <row r="231" spans="1:65" s="2" customFormat="1" ht="21.75" customHeight="1">
      <c r="A231" s="32"/>
      <c r="B231" s="145"/>
      <c r="C231" s="146" t="s">
        <v>266</v>
      </c>
      <c r="D231" s="146" t="s">
        <v>123</v>
      </c>
      <c r="E231" s="147" t="s">
        <v>267</v>
      </c>
      <c r="F231" s="148" t="s">
        <v>268</v>
      </c>
      <c r="G231" s="149" t="s">
        <v>269</v>
      </c>
      <c r="H231" s="150">
        <v>24</v>
      </c>
      <c r="I231" s="151"/>
      <c r="J231" s="151">
        <f>ROUND(I231*H231,2)</f>
        <v>0</v>
      </c>
      <c r="K231" s="152"/>
      <c r="L231" s="33"/>
      <c r="M231" s="153" t="s">
        <v>1</v>
      </c>
      <c r="N231" s="154" t="s">
        <v>34</v>
      </c>
      <c r="O231" s="155">
        <v>0.68300000000000005</v>
      </c>
      <c r="P231" s="155">
        <f>O231*H231</f>
        <v>16.392000000000003</v>
      </c>
      <c r="Q231" s="155">
        <v>0</v>
      </c>
      <c r="R231" s="155">
        <f>Q231*H231</f>
        <v>0</v>
      </c>
      <c r="S231" s="155">
        <v>0</v>
      </c>
      <c r="T231" s="15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7" t="s">
        <v>127</v>
      </c>
      <c r="AT231" s="157" t="s">
        <v>123</v>
      </c>
      <c r="AU231" s="157" t="s">
        <v>79</v>
      </c>
      <c r="AY231" s="18" t="s">
        <v>121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8" t="s">
        <v>77</v>
      </c>
      <c r="BK231" s="158">
        <f>ROUND(I231*H231,2)</f>
        <v>0</v>
      </c>
      <c r="BL231" s="18" t="s">
        <v>127</v>
      </c>
      <c r="BM231" s="157" t="s">
        <v>270</v>
      </c>
    </row>
    <row r="232" spans="1:65" s="15" customFormat="1">
      <c r="B232" s="174"/>
      <c r="D232" s="160" t="s">
        <v>129</v>
      </c>
      <c r="E232" s="175" t="s">
        <v>1</v>
      </c>
      <c r="F232" s="176" t="s">
        <v>271</v>
      </c>
      <c r="H232" s="175" t="s">
        <v>1</v>
      </c>
      <c r="L232" s="174"/>
      <c r="M232" s="177"/>
      <c r="N232" s="178"/>
      <c r="O232" s="178"/>
      <c r="P232" s="178"/>
      <c r="Q232" s="178"/>
      <c r="R232" s="178"/>
      <c r="S232" s="178"/>
      <c r="T232" s="179"/>
      <c r="AT232" s="175" t="s">
        <v>129</v>
      </c>
      <c r="AU232" s="175" t="s">
        <v>79</v>
      </c>
      <c r="AV232" s="15" t="s">
        <v>77</v>
      </c>
      <c r="AW232" s="15" t="s">
        <v>24</v>
      </c>
      <c r="AX232" s="15" t="s">
        <v>69</v>
      </c>
      <c r="AY232" s="175" t="s">
        <v>121</v>
      </c>
    </row>
    <row r="233" spans="1:65" s="13" customFormat="1">
      <c r="B233" s="159"/>
      <c r="D233" s="160" t="s">
        <v>129</v>
      </c>
      <c r="E233" s="161" t="s">
        <v>1</v>
      </c>
      <c r="F233" s="162" t="s">
        <v>272</v>
      </c>
      <c r="H233" s="163">
        <v>24</v>
      </c>
      <c r="L233" s="159"/>
      <c r="M233" s="164"/>
      <c r="N233" s="165"/>
      <c r="O233" s="165"/>
      <c r="P233" s="165"/>
      <c r="Q233" s="165"/>
      <c r="R233" s="165"/>
      <c r="S233" s="165"/>
      <c r="T233" s="166"/>
      <c r="AT233" s="161" t="s">
        <v>129</v>
      </c>
      <c r="AU233" s="161" t="s">
        <v>79</v>
      </c>
      <c r="AV233" s="13" t="s">
        <v>79</v>
      </c>
      <c r="AW233" s="13" t="s">
        <v>24</v>
      </c>
      <c r="AX233" s="13" t="s">
        <v>77</v>
      </c>
      <c r="AY233" s="161" t="s">
        <v>121</v>
      </c>
    </row>
    <row r="234" spans="1:65" s="2" customFormat="1" ht="16.5" customHeight="1">
      <c r="A234" s="32"/>
      <c r="B234" s="145"/>
      <c r="C234" s="180" t="s">
        <v>273</v>
      </c>
      <c r="D234" s="180" t="s">
        <v>195</v>
      </c>
      <c r="E234" s="181" t="s">
        <v>274</v>
      </c>
      <c r="F234" s="182" t="s">
        <v>275</v>
      </c>
      <c r="G234" s="183" t="s">
        <v>269</v>
      </c>
      <c r="H234" s="184">
        <v>24</v>
      </c>
      <c r="I234" s="185"/>
      <c r="J234" s="185">
        <f t="shared" ref="J234:J244" si="0">ROUND(I234*H234,2)</f>
        <v>0</v>
      </c>
      <c r="K234" s="186"/>
      <c r="L234" s="187"/>
      <c r="M234" s="188" t="s">
        <v>1</v>
      </c>
      <c r="N234" s="189" t="s">
        <v>34</v>
      </c>
      <c r="O234" s="155">
        <v>0</v>
      </c>
      <c r="P234" s="155">
        <f t="shared" ref="P234:P244" si="1">O234*H234</f>
        <v>0</v>
      </c>
      <c r="Q234" s="155">
        <v>6.4999999999999997E-4</v>
      </c>
      <c r="R234" s="155">
        <f t="shared" ref="R234:R244" si="2">Q234*H234</f>
        <v>1.5599999999999999E-2</v>
      </c>
      <c r="S234" s="155">
        <v>0</v>
      </c>
      <c r="T234" s="156">
        <f t="shared" ref="T234:T244" si="3"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7" t="s">
        <v>169</v>
      </c>
      <c r="AT234" s="157" t="s">
        <v>195</v>
      </c>
      <c r="AU234" s="157" t="s">
        <v>79</v>
      </c>
      <c r="AY234" s="18" t="s">
        <v>121</v>
      </c>
      <c r="BE234" s="158">
        <f t="shared" ref="BE234:BE244" si="4">IF(N234="základní",J234,0)</f>
        <v>0</v>
      </c>
      <c r="BF234" s="158">
        <f t="shared" ref="BF234:BF244" si="5">IF(N234="snížená",J234,0)</f>
        <v>0</v>
      </c>
      <c r="BG234" s="158">
        <f t="shared" ref="BG234:BG244" si="6">IF(N234="zákl. přenesená",J234,0)</f>
        <v>0</v>
      </c>
      <c r="BH234" s="158">
        <f t="shared" ref="BH234:BH244" si="7">IF(N234="sníž. přenesená",J234,0)</f>
        <v>0</v>
      </c>
      <c r="BI234" s="158">
        <f t="shared" ref="BI234:BI244" si="8">IF(N234="nulová",J234,0)</f>
        <v>0</v>
      </c>
      <c r="BJ234" s="18" t="s">
        <v>77</v>
      </c>
      <c r="BK234" s="158">
        <f t="shared" ref="BK234:BK244" si="9">ROUND(I234*H234,2)</f>
        <v>0</v>
      </c>
      <c r="BL234" s="18" t="s">
        <v>127</v>
      </c>
      <c r="BM234" s="157" t="s">
        <v>276</v>
      </c>
    </row>
    <row r="235" spans="1:65" s="2" customFormat="1" ht="21.75" customHeight="1">
      <c r="A235" s="32"/>
      <c r="B235" s="145"/>
      <c r="C235" s="146" t="s">
        <v>277</v>
      </c>
      <c r="D235" s="146" t="s">
        <v>123</v>
      </c>
      <c r="E235" s="147" t="s">
        <v>278</v>
      </c>
      <c r="F235" s="148" t="s">
        <v>279</v>
      </c>
      <c r="G235" s="149" t="s">
        <v>269</v>
      </c>
      <c r="H235" s="150">
        <v>8</v>
      </c>
      <c r="I235" s="151"/>
      <c r="J235" s="151">
        <f t="shared" si="0"/>
        <v>0</v>
      </c>
      <c r="K235" s="152"/>
      <c r="L235" s="33"/>
      <c r="M235" s="153" t="s">
        <v>1</v>
      </c>
      <c r="N235" s="154" t="s">
        <v>34</v>
      </c>
      <c r="O235" s="155">
        <v>1.02</v>
      </c>
      <c r="P235" s="155">
        <f t="shared" si="1"/>
        <v>8.16</v>
      </c>
      <c r="Q235" s="155">
        <v>6.9999999999999994E-5</v>
      </c>
      <c r="R235" s="155">
        <f t="shared" si="2"/>
        <v>5.5999999999999995E-4</v>
      </c>
      <c r="S235" s="155">
        <v>0</v>
      </c>
      <c r="T235" s="156">
        <f t="shared" si="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7" t="s">
        <v>127</v>
      </c>
      <c r="AT235" s="157" t="s">
        <v>123</v>
      </c>
      <c r="AU235" s="157" t="s">
        <v>79</v>
      </c>
      <c r="AY235" s="18" t="s">
        <v>121</v>
      </c>
      <c r="BE235" s="158">
        <f t="shared" si="4"/>
        <v>0</v>
      </c>
      <c r="BF235" s="158">
        <f t="shared" si="5"/>
        <v>0</v>
      </c>
      <c r="BG235" s="158">
        <f t="shared" si="6"/>
        <v>0</v>
      </c>
      <c r="BH235" s="158">
        <f t="shared" si="7"/>
        <v>0</v>
      </c>
      <c r="BI235" s="158">
        <f t="shared" si="8"/>
        <v>0</v>
      </c>
      <c r="BJ235" s="18" t="s">
        <v>77</v>
      </c>
      <c r="BK235" s="158">
        <f t="shared" si="9"/>
        <v>0</v>
      </c>
      <c r="BL235" s="18" t="s">
        <v>127</v>
      </c>
      <c r="BM235" s="157" t="s">
        <v>280</v>
      </c>
    </row>
    <row r="236" spans="1:65" s="2" customFormat="1" ht="21.75" customHeight="1">
      <c r="A236" s="32"/>
      <c r="B236" s="145"/>
      <c r="C236" s="180" t="s">
        <v>281</v>
      </c>
      <c r="D236" s="180" t="s">
        <v>195</v>
      </c>
      <c r="E236" s="181" t="s">
        <v>282</v>
      </c>
      <c r="F236" s="182" t="s">
        <v>283</v>
      </c>
      <c r="G236" s="183" t="s">
        <v>269</v>
      </c>
      <c r="H236" s="184">
        <v>8</v>
      </c>
      <c r="I236" s="185"/>
      <c r="J236" s="185">
        <f t="shared" si="0"/>
        <v>0</v>
      </c>
      <c r="K236" s="186"/>
      <c r="L236" s="187"/>
      <c r="M236" s="188" t="s">
        <v>1</v>
      </c>
      <c r="N236" s="189" t="s">
        <v>34</v>
      </c>
      <c r="O236" s="155">
        <v>0</v>
      </c>
      <c r="P236" s="155">
        <f t="shared" si="1"/>
        <v>0</v>
      </c>
      <c r="Q236" s="155">
        <v>8.8000000000000005E-3</v>
      </c>
      <c r="R236" s="155">
        <f t="shared" si="2"/>
        <v>7.0400000000000004E-2</v>
      </c>
      <c r="S236" s="155">
        <v>0</v>
      </c>
      <c r="T236" s="156">
        <f t="shared" si="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7" t="s">
        <v>169</v>
      </c>
      <c r="AT236" s="157" t="s">
        <v>195</v>
      </c>
      <c r="AU236" s="157" t="s">
        <v>79</v>
      </c>
      <c r="AY236" s="18" t="s">
        <v>121</v>
      </c>
      <c r="BE236" s="158">
        <f t="shared" si="4"/>
        <v>0</v>
      </c>
      <c r="BF236" s="158">
        <f t="shared" si="5"/>
        <v>0</v>
      </c>
      <c r="BG236" s="158">
        <f t="shared" si="6"/>
        <v>0</v>
      </c>
      <c r="BH236" s="158">
        <f t="shared" si="7"/>
        <v>0</v>
      </c>
      <c r="BI236" s="158">
        <f t="shared" si="8"/>
        <v>0</v>
      </c>
      <c r="BJ236" s="18" t="s">
        <v>77</v>
      </c>
      <c r="BK236" s="158">
        <f t="shared" si="9"/>
        <v>0</v>
      </c>
      <c r="BL236" s="18" t="s">
        <v>127</v>
      </c>
      <c r="BM236" s="157" t="s">
        <v>284</v>
      </c>
    </row>
    <row r="237" spans="1:65" s="2" customFormat="1" ht="21.75" customHeight="1">
      <c r="A237" s="32"/>
      <c r="B237" s="145"/>
      <c r="C237" s="146" t="s">
        <v>285</v>
      </c>
      <c r="D237" s="146" t="s">
        <v>123</v>
      </c>
      <c r="E237" s="147" t="s">
        <v>286</v>
      </c>
      <c r="F237" s="148" t="s">
        <v>287</v>
      </c>
      <c r="G237" s="149" t="s">
        <v>269</v>
      </c>
      <c r="H237" s="150">
        <v>8</v>
      </c>
      <c r="I237" s="151"/>
      <c r="J237" s="151">
        <f t="shared" si="0"/>
        <v>0</v>
      </c>
      <c r="K237" s="152"/>
      <c r="L237" s="33"/>
      <c r="M237" s="153" t="s">
        <v>1</v>
      </c>
      <c r="N237" s="154" t="s">
        <v>34</v>
      </c>
      <c r="O237" s="155">
        <v>5.024</v>
      </c>
      <c r="P237" s="155">
        <f t="shared" si="1"/>
        <v>40.192</v>
      </c>
      <c r="Q237" s="155">
        <v>0.14494000000000001</v>
      </c>
      <c r="R237" s="155">
        <f t="shared" si="2"/>
        <v>1.1595200000000001</v>
      </c>
      <c r="S237" s="155">
        <v>0</v>
      </c>
      <c r="T237" s="156">
        <f t="shared" si="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127</v>
      </c>
      <c r="AT237" s="157" t="s">
        <v>123</v>
      </c>
      <c r="AU237" s="157" t="s">
        <v>79</v>
      </c>
      <c r="AY237" s="18" t="s">
        <v>121</v>
      </c>
      <c r="BE237" s="158">
        <f t="shared" si="4"/>
        <v>0</v>
      </c>
      <c r="BF237" s="158">
        <f t="shared" si="5"/>
        <v>0</v>
      </c>
      <c r="BG237" s="158">
        <f t="shared" si="6"/>
        <v>0</v>
      </c>
      <c r="BH237" s="158">
        <f t="shared" si="7"/>
        <v>0</v>
      </c>
      <c r="BI237" s="158">
        <f t="shared" si="8"/>
        <v>0</v>
      </c>
      <c r="BJ237" s="18" t="s">
        <v>77</v>
      </c>
      <c r="BK237" s="158">
        <f t="shared" si="9"/>
        <v>0</v>
      </c>
      <c r="BL237" s="18" t="s">
        <v>127</v>
      </c>
      <c r="BM237" s="157" t="s">
        <v>288</v>
      </c>
    </row>
    <row r="238" spans="1:65" s="2" customFormat="1" ht="21.75" customHeight="1">
      <c r="A238" s="32"/>
      <c r="B238" s="145"/>
      <c r="C238" s="180" t="s">
        <v>289</v>
      </c>
      <c r="D238" s="180" t="s">
        <v>195</v>
      </c>
      <c r="E238" s="181" t="s">
        <v>290</v>
      </c>
      <c r="F238" s="182" t="s">
        <v>291</v>
      </c>
      <c r="G238" s="183" t="s">
        <v>269</v>
      </c>
      <c r="H238" s="184">
        <v>8</v>
      </c>
      <c r="I238" s="185"/>
      <c r="J238" s="185">
        <f t="shared" si="0"/>
        <v>0</v>
      </c>
      <c r="K238" s="186"/>
      <c r="L238" s="187"/>
      <c r="M238" s="188" t="s">
        <v>1</v>
      </c>
      <c r="N238" s="189" t="s">
        <v>34</v>
      </c>
      <c r="O238" s="155">
        <v>0</v>
      </c>
      <c r="P238" s="155">
        <f t="shared" si="1"/>
        <v>0</v>
      </c>
      <c r="Q238" s="155">
        <v>7.1999999999999995E-2</v>
      </c>
      <c r="R238" s="155">
        <f t="shared" si="2"/>
        <v>0.57599999999999996</v>
      </c>
      <c r="S238" s="155">
        <v>0</v>
      </c>
      <c r="T238" s="156">
        <f t="shared" si="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169</v>
      </c>
      <c r="AT238" s="157" t="s">
        <v>195</v>
      </c>
      <c r="AU238" s="157" t="s">
        <v>79</v>
      </c>
      <c r="AY238" s="18" t="s">
        <v>121</v>
      </c>
      <c r="BE238" s="158">
        <f t="shared" si="4"/>
        <v>0</v>
      </c>
      <c r="BF238" s="158">
        <f t="shared" si="5"/>
        <v>0</v>
      </c>
      <c r="BG238" s="158">
        <f t="shared" si="6"/>
        <v>0</v>
      </c>
      <c r="BH238" s="158">
        <f t="shared" si="7"/>
        <v>0</v>
      </c>
      <c r="BI238" s="158">
        <f t="shared" si="8"/>
        <v>0</v>
      </c>
      <c r="BJ238" s="18" t="s">
        <v>77</v>
      </c>
      <c r="BK238" s="158">
        <f t="shared" si="9"/>
        <v>0</v>
      </c>
      <c r="BL238" s="18" t="s">
        <v>127</v>
      </c>
      <c r="BM238" s="157" t="s">
        <v>292</v>
      </c>
    </row>
    <row r="239" spans="1:65" s="2" customFormat="1" ht="21.75" customHeight="1">
      <c r="A239" s="32"/>
      <c r="B239" s="145"/>
      <c r="C239" s="180" t="s">
        <v>293</v>
      </c>
      <c r="D239" s="180" t="s">
        <v>195</v>
      </c>
      <c r="E239" s="181" t="s">
        <v>294</v>
      </c>
      <c r="F239" s="182" t="s">
        <v>295</v>
      </c>
      <c r="G239" s="183" t="s">
        <v>269</v>
      </c>
      <c r="H239" s="184">
        <v>8</v>
      </c>
      <c r="I239" s="185"/>
      <c r="J239" s="185">
        <f t="shared" si="0"/>
        <v>0</v>
      </c>
      <c r="K239" s="186"/>
      <c r="L239" s="187"/>
      <c r="M239" s="188" t="s">
        <v>1</v>
      </c>
      <c r="N239" s="189" t="s">
        <v>34</v>
      </c>
      <c r="O239" s="155">
        <v>0</v>
      </c>
      <c r="P239" s="155">
        <f t="shared" si="1"/>
        <v>0</v>
      </c>
      <c r="Q239" s="155">
        <v>0.08</v>
      </c>
      <c r="R239" s="155">
        <f t="shared" si="2"/>
        <v>0.64</v>
      </c>
      <c r="S239" s="155">
        <v>0</v>
      </c>
      <c r="T239" s="156">
        <f t="shared" si="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7" t="s">
        <v>169</v>
      </c>
      <c r="AT239" s="157" t="s">
        <v>195</v>
      </c>
      <c r="AU239" s="157" t="s">
        <v>79</v>
      </c>
      <c r="AY239" s="18" t="s">
        <v>121</v>
      </c>
      <c r="BE239" s="158">
        <f t="shared" si="4"/>
        <v>0</v>
      </c>
      <c r="BF239" s="158">
        <f t="shared" si="5"/>
        <v>0</v>
      </c>
      <c r="BG239" s="158">
        <f t="shared" si="6"/>
        <v>0</v>
      </c>
      <c r="BH239" s="158">
        <f t="shared" si="7"/>
        <v>0</v>
      </c>
      <c r="BI239" s="158">
        <f t="shared" si="8"/>
        <v>0</v>
      </c>
      <c r="BJ239" s="18" t="s">
        <v>77</v>
      </c>
      <c r="BK239" s="158">
        <f t="shared" si="9"/>
        <v>0</v>
      </c>
      <c r="BL239" s="18" t="s">
        <v>127</v>
      </c>
      <c r="BM239" s="157" t="s">
        <v>296</v>
      </c>
    </row>
    <row r="240" spans="1:65" s="2" customFormat="1" ht="21.75" customHeight="1">
      <c r="A240" s="32"/>
      <c r="B240" s="145"/>
      <c r="C240" s="180" t="s">
        <v>297</v>
      </c>
      <c r="D240" s="180" t="s">
        <v>195</v>
      </c>
      <c r="E240" s="181" t="s">
        <v>298</v>
      </c>
      <c r="F240" s="182" t="s">
        <v>299</v>
      </c>
      <c r="G240" s="183" t="s">
        <v>269</v>
      </c>
      <c r="H240" s="184">
        <v>8</v>
      </c>
      <c r="I240" s="185"/>
      <c r="J240" s="185">
        <f t="shared" si="0"/>
        <v>0</v>
      </c>
      <c r="K240" s="186"/>
      <c r="L240" s="187"/>
      <c r="M240" s="188" t="s">
        <v>1</v>
      </c>
      <c r="N240" s="189" t="s">
        <v>34</v>
      </c>
      <c r="O240" s="155">
        <v>0</v>
      </c>
      <c r="P240" s="155">
        <f t="shared" si="1"/>
        <v>0</v>
      </c>
      <c r="Q240" s="155">
        <v>5.8000000000000003E-2</v>
      </c>
      <c r="R240" s="155">
        <f t="shared" si="2"/>
        <v>0.46400000000000002</v>
      </c>
      <c r="S240" s="155">
        <v>0</v>
      </c>
      <c r="T240" s="156">
        <f t="shared" si="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7" t="s">
        <v>169</v>
      </c>
      <c r="AT240" s="157" t="s">
        <v>195</v>
      </c>
      <c r="AU240" s="157" t="s">
        <v>79</v>
      </c>
      <c r="AY240" s="18" t="s">
        <v>121</v>
      </c>
      <c r="BE240" s="158">
        <f t="shared" si="4"/>
        <v>0</v>
      </c>
      <c r="BF240" s="158">
        <f t="shared" si="5"/>
        <v>0</v>
      </c>
      <c r="BG240" s="158">
        <f t="shared" si="6"/>
        <v>0</v>
      </c>
      <c r="BH240" s="158">
        <f t="shared" si="7"/>
        <v>0</v>
      </c>
      <c r="BI240" s="158">
        <f t="shared" si="8"/>
        <v>0</v>
      </c>
      <c r="BJ240" s="18" t="s">
        <v>77</v>
      </c>
      <c r="BK240" s="158">
        <f t="shared" si="9"/>
        <v>0</v>
      </c>
      <c r="BL240" s="18" t="s">
        <v>127</v>
      </c>
      <c r="BM240" s="157" t="s">
        <v>300</v>
      </c>
    </row>
    <row r="241" spans="1:65" s="2" customFormat="1" ht="21.75" customHeight="1">
      <c r="A241" s="32"/>
      <c r="B241" s="145"/>
      <c r="C241" s="180" t="s">
        <v>301</v>
      </c>
      <c r="D241" s="180" t="s">
        <v>195</v>
      </c>
      <c r="E241" s="181" t="s">
        <v>302</v>
      </c>
      <c r="F241" s="182" t="s">
        <v>303</v>
      </c>
      <c r="G241" s="183" t="s">
        <v>269</v>
      </c>
      <c r="H241" s="184">
        <v>8</v>
      </c>
      <c r="I241" s="185"/>
      <c r="J241" s="185">
        <f t="shared" si="0"/>
        <v>0</v>
      </c>
      <c r="K241" s="186"/>
      <c r="L241" s="187"/>
      <c r="M241" s="188" t="s">
        <v>1</v>
      </c>
      <c r="N241" s="189" t="s">
        <v>34</v>
      </c>
      <c r="O241" s="155">
        <v>0</v>
      </c>
      <c r="P241" s="155">
        <f t="shared" si="1"/>
        <v>0</v>
      </c>
      <c r="Q241" s="155">
        <v>5.7000000000000002E-2</v>
      </c>
      <c r="R241" s="155">
        <f t="shared" si="2"/>
        <v>0.45600000000000002</v>
      </c>
      <c r="S241" s="155">
        <v>0</v>
      </c>
      <c r="T241" s="156">
        <f t="shared" si="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7" t="s">
        <v>169</v>
      </c>
      <c r="AT241" s="157" t="s">
        <v>195</v>
      </c>
      <c r="AU241" s="157" t="s">
        <v>79</v>
      </c>
      <c r="AY241" s="18" t="s">
        <v>121</v>
      </c>
      <c r="BE241" s="158">
        <f t="shared" si="4"/>
        <v>0</v>
      </c>
      <c r="BF241" s="158">
        <f t="shared" si="5"/>
        <v>0</v>
      </c>
      <c r="BG241" s="158">
        <f t="shared" si="6"/>
        <v>0</v>
      </c>
      <c r="BH241" s="158">
        <f t="shared" si="7"/>
        <v>0</v>
      </c>
      <c r="BI241" s="158">
        <f t="shared" si="8"/>
        <v>0</v>
      </c>
      <c r="BJ241" s="18" t="s">
        <v>77</v>
      </c>
      <c r="BK241" s="158">
        <f t="shared" si="9"/>
        <v>0</v>
      </c>
      <c r="BL241" s="18" t="s">
        <v>127</v>
      </c>
      <c r="BM241" s="157" t="s">
        <v>304</v>
      </c>
    </row>
    <row r="242" spans="1:65" s="2" customFormat="1" ht="21.75" customHeight="1">
      <c r="A242" s="32"/>
      <c r="B242" s="145"/>
      <c r="C242" s="180" t="s">
        <v>305</v>
      </c>
      <c r="D242" s="180" t="s">
        <v>195</v>
      </c>
      <c r="E242" s="181" t="s">
        <v>306</v>
      </c>
      <c r="F242" s="182" t="s">
        <v>307</v>
      </c>
      <c r="G242" s="183" t="s">
        <v>269</v>
      </c>
      <c r="H242" s="184">
        <v>8</v>
      </c>
      <c r="I242" s="185"/>
      <c r="J242" s="185">
        <f t="shared" si="0"/>
        <v>0</v>
      </c>
      <c r="K242" s="186"/>
      <c r="L242" s="187"/>
      <c r="M242" s="188" t="s">
        <v>1</v>
      </c>
      <c r="N242" s="189" t="s">
        <v>34</v>
      </c>
      <c r="O242" s="155">
        <v>0</v>
      </c>
      <c r="P242" s="155">
        <f t="shared" si="1"/>
        <v>0</v>
      </c>
      <c r="Q242" s="155">
        <v>2.7E-2</v>
      </c>
      <c r="R242" s="155">
        <f t="shared" si="2"/>
        <v>0.216</v>
      </c>
      <c r="S242" s="155">
        <v>0</v>
      </c>
      <c r="T242" s="156">
        <f t="shared" si="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169</v>
      </c>
      <c r="AT242" s="157" t="s">
        <v>195</v>
      </c>
      <c r="AU242" s="157" t="s">
        <v>79</v>
      </c>
      <c r="AY242" s="18" t="s">
        <v>121</v>
      </c>
      <c r="BE242" s="158">
        <f t="shared" si="4"/>
        <v>0</v>
      </c>
      <c r="BF242" s="158">
        <f t="shared" si="5"/>
        <v>0</v>
      </c>
      <c r="BG242" s="158">
        <f t="shared" si="6"/>
        <v>0</v>
      </c>
      <c r="BH242" s="158">
        <f t="shared" si="7"/>
        <v>0</v>
      </c>
      <c r="BI242" s="158">
        <f t="shared" si="8"/>
        <v>0</v>
      </c>
      <c r="BJ242" s="18" t="s">
        <v>77</v>
      </c>
      <c r="BK242" s="158">
        <f t="shared" si="9"/>
        <v>0</v>
      </c>
      <c r="BL242" s="18" t="s">
        <v>127</v>
      </c>
      <c r="BM242" s="157" t="s">
        <v>308</v>
      </c>
    </row>
    <row r="243" spans="1:65" s="2" customFormat="1" ht="16.5" customHeight="1">
      <c r="A243" s="32"/>
      <c r="B243" s="145"/>
      <c r="C243" s="180" t="s">
        <v>309</v>
      </c>
      <c r="D243" s="180" t="s">
        <v>195</v>
      </c>
      <c r="E243" s="181" t="s">
        <v>310</v>
      </c>
      <c r="F243" s="182" t="s">
        <v>311</v>
      </c>
      <c r="G243" s="183" t="s">
        <v>269</v>
      </c>
      <c r="H243" s="184">
        <v>8</v>
      </c>
      <c r="I243" s="185"/>
      <c r="J243" s="185">
        <f t="shared" si="0"/>
        <v>0</v>
      </c>
      <c r="K243" s="186"/>
      <c r="L243" s="187"/>
      <c r="M243" s="188" t="s">
        <v>1</v>
      </c>
      <c r="N243" s="189" t="s">
        <v>34</v>
      </c>
      <c r="O243" s="155">
        <v>0</v>
      </c>
      <c r="P243" s="155">
        <f t="shared" si="1"/>
        <v>0</v>
      </c>
      <c r="Q243" s="155">
        <v>8.5000000000000006E-3</v>
      </c>
      <c r="R243" s="155">
        <f t="shared" si="2"/>
        <v>6.8000000000000005E-2</v>
      </c>
      <c r="S243" s="155">
        <v>0</v>
      </c>
      <c r="T243" s="156">
        <f t="shared" si="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7" t="s">
        <v>169</v>
      </c>
      <c r="AT243" s="157" t="s">
        <v>195</v>
      </c>
      <c r="AU243" s="157" t="s">
        <v>79</v>
      </c>
      <c r="AY243" s="18" t="s">
        <v>121</v>
      </c>
      <c r="BE243" s="158">
        <f t="shared" si="4"/>
        <v>0</v>
      </c>
      <c r="BF243" s="158">
        <f t="shared" si="5"/>
        <v>0</v>
      </c>
      <c r="BG243" s="158">
        <f t="shared" si="6"/>
        <v>0</v>
      </c>
      <c r="BH243" s="158">
        <f t="shared" si="7"/>
        <v>0</v>
      </c>
      <c r="BI243" s="158">
        <f t="shared" si="8"/>
        <v>0</v>
      </c>
      <c r="BJ243" s="18" t="s">
        <v>77</v>
      </c>
      <c r="BK243" s="158">
        <f t="shared" si="9"/>
        <v>0</v>
      </c>
      <c r="BL243" s="18" t="s">
        <v>127</v>
      </c>
      <c r="BM243" s="157" t="s">
        <v>312</v>
      </c>
    </row>
    <row r="244" spans="1:65" s="2" customFormat="1" ht="16.5" customHeight="1">
      <c r="A244" s="32"/>
      <c r="B244" s="145"/>
      <c r="C244" s="180" t="s">
        <v>313</v>
      </c>
      <c r="D244" s="180" t="s">
        <v>195</v>
      </c>
      <c r="E244" s="181" t="s">
        <v>314</v>
      </c>
      <c r="F244" s="182" t="s">
        <v>315</v>
      </c>
      <c r="G244" s="183" t="s">
        <v>269</v>
      </c>
      <c r="H244" s="184">
        <v>8</v>
      </c>
      <c r="I244" s="185"/>
      <c r="J244" s="185">
        <f t="shared" si="0"/>
        <v>0</v>
      </c>
      <c r="K244" s="186"/>
      <c r="L244" s="187"/>
      <c r="M244" s="188" t="s">
        <v>1</v>
      </c>
      <c r="N244" s="189" t="s">
        <v>34</v>
      </c>
      <c r="O244" s="155">
        <v>0</v>
      </c>
      <c r="P244" s="155">
        <f t="shared" si="1"/>
        <v>0</v>
      </c>
      <c r="Q244" s="155">
        <v>5.0599999999999999E-2</v>
      </c>
      <c r="R244" s="155">
        <f t="shared" si="2"/>
        <v>0.40479999999999999</v>
      </c>
      <c r="S244" s="155">
        <v>0</v>
      </c>
      <c r="T244" s="156">
        <f t="shared" si="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7" t="s">
        <v>169</v>
      </c>
      <c r="AT244" s="157" t="s">
        <v>195</v>
      </c>
      <c r="AU244" s="157" t="s">
        <v>79</v>
      </c>
      <c r="AY244" s="18" t="s">
        <v>121</v>
      </c>
      <c r="BE244" s="158">
        <f t="shared" si="4"/>
        <v>0</v>
      </c>
      <c r="BF244" s="158">
        <f t="shared" si="5"/>
        <v>0</v>
      </c>
      <c r="BG244" s="158">
        <f t="shared" si="6"/>
        <v>0</v>
      </c>
      <c r="BH244" s="158">
        <f t="shared" si="7"/>
        <v>0</v>
      </c>
      <c r="BI244" s="158">
        <f t="shared" si="8"/>
        <v>0</v>
      </c>
      <c r="BJ244" s="18" t="s">
        <v>77</v>
      </c>
      <c r="BK244" s="158">
        <f t="shared" si="9"/>
        <v>0</v>
      </c>
      <c r="BL244" s="18" t="s">
        <v>127</v>
      </c>
      <c r="BM244" s="157" t="s">
        <v>316</v>
      </c>
    </row>
    <row r="245" spans="1:65" s="12" customFormat="1" ht="22.9" customHeight="1">
      <c r="B245" s="133"/>
      <c r="D245" s="134" t="s">
        <v>68</v>
      </c>
      <c r="E245" s="143" t="s">
        <v>175</v>
      </c>
      <c r="F245" s="143" t="s">
        <v>317</v>
      </c>
      <c r="J245" s="144">
        <f>BK245</f>
        <v>0</v>
      </c>
      <c r="L245" s="133"/>
      <c r="M245" s="137"/>
      <c r="N245" s="138"/>
      <c r="O245" s="138"/>
      <c r="P245" s="139">
        <f>SUM(P246:P274)</f>
        <v>159.5592</v>
      </c>
      <c r="Q245" s="138"/>
      <c r="R245" s="139">
        <f>SUM(R246:R274)</f>
        <v>126.28920199999999</v>
      </c>
      <c r="S245" s="138"/>
      <c r="T245" s="140">
        <f>SUM(T246:T274)</f>
        <v>4.5</v>
      </c>
      <c r="AR245" s="134" t="s">
        <v>77</v>
      </c>
      <c r="AT245" s="141" t="s">
        <v>68</v>
      </c>
      <c r="AU245" s="141" t="s">
        <v>77</v>
      </c>
      <c r="AY245" s="134" t="s">
        <v>121</v>
      </c>
      <c r="BK245" s="142">
        <f>SUM(BK246:BK274)</f>
        <v>0</v>
      </c>
    </row>
    <row r="246" spans="1:65" s="2" customFormat="1" ht="21.75" customHeight="1">
      <c r="A246" s="32"/>
      <c r="B246" s="145"/>
      <c r="C246" s="146" t="s">
        <v>318</v>
      </c>
      <c r="D246" s="146" t="s">
        <v>123</v>
      </c>
      <c r="E246" s="147" t="s">
        <v>319</v>
      </c>
      <c r="F246" s="148" t="s">
        <v>320</v>
      </c>
      <c r="G246" s="149" t="s">
        <v>269</v>
      </c>
      <c r="H246" s="150">
        <v>8</v>
      </c>
      <c r="I246" s="151"/>
      <c r="J246" s="151">
        <f>ROUND(I246*H246,2)</f>
        <v>0</v>
      </c>
      <c r="K246" s="152"/>
      <c r="L246" s="33"/>
      <c r="M246" s="153" t="s">
        <v>1</v>
      </c>
      <c r="N246" s="154" t="s">
        <v>34</v>
      </c>
      <c r="O246" s="155">
        <v>0.2</v>
      </c>
      <c r="P246" s="155">
        <f>O246*H246</f>
        <v>1.6</v>
      </c>
      <c r="Q246" s="155">
        <v>6.9999999999999999E-4</v>
      </c>
      <c r="R246" s="155">
        <f>Q246*H246</f>
        <v>5.5999999999999999E-3</v>
      </c>
      <c r="S246" s="155">
        <v>0</v>
      </c>
      <c r="T246" s="15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7" t="s">
        <v>127</v>
      </c>
      <c r="AT246" s="157" t="s">
        <v>123</v>
      </c>
      <c r="AU246" s="157" t="s">
        <v>79</v>
      </c>
      <c r="AY246" s="18" t="s">
        <v>121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8" t="s">
        <v>77</v>
      </c>
      <c r="BK246" s="158">
        <f>ROUND(I246*H246,2)</f>
        <v>0</v>
      </c>
      <c r="BL246" s="18" t="s">
        <v>127</v>
      </c>
      <c r="BM246" s="157" t="s">
        <v>321</v>
      </c>
    </row>
    <row r="247" spans="1:65" s="2" customFormat="1" ht="16.5" customHeight="1">
      <c r="A247" s="32"/>
      <c r="B247" s="145"/>
      <c r="C247" s="180" t="s">
        <v>322</v>
      </c>
      <c r="D247" s="180" t="s">
        <v>195</v>
      </c>
      <c r="E247" s="181" t="s">
        <v>323</v>
      </c>
      <c r="F247" s="182" t="s">
        <v>324</v>
      </c>
      <c r="G247" s="183" t="s">
        <v>269</v>
      </c>
      <c r="H247" s="184">
        <v>4</v>
      </c>
      <c r="I247" s="185"/>
      <c r="J247" s="185">
        <f>ROUND(I247*H247,2)</f>
        <v>0</v>
      </c>
      <c r="K247" s="186"/>
      <c r="L247" s="187"/>
      <c r="M247" s="188" t="s">
        <v>1</v>
      </c>
      <c r="N247" s="189" t="s">
        <v>34</v>
      </c>
      <c r="O247" s="155">
        <v>0</v>
      </c>
      <c r="P247" s="155">
        <f>O247*H247</f>
        <v>0</v>
      </c>
      <c r="Q247" s="155">
        <v>5.0000000000000001E-3</v>
      </c>
      <c r="R247" s="155">
        <f>Q247*H247</f>
        <v>0.02</v>
      </c>
      <c r="S247" s="155">
        <v>0</v>
      </c>
      <c r="T247" s="15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7" t="s">
        <v>169</v>
      </c>
      <c r="AT247" s="157" t="s">
        <v>195</v>
      </c>
      <c r="AU247" s="157" t="s">
        <v>79</v>
      </c>
      <c r="AY247" s="18" t="s">
        <v>121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8" t="s">
        <v>77</v>
      </c>
      <c r="BK247" s="158">
        <f>ROUND(I247*H247,2)</f>
        <v>0</v>
      </c>
      <c r="BL247" s="18" t="s">
        <v>127</v>
      </c>
      <c r="BM247" s="157" t="s">
        <v>325</v>
      </c>
    </row>
    <row r="248" spans="1:65" s="13" customFormat="1">
      <c r="B248" s="159"/>
      <c r="D248" s="160" t="s">
        <v>129</v>
      </c>
      <c r="E248" s="161" t="s">
        <v>1</v>
      </c>
      <c r="F248" s="162" t="s">
        <v>326</v>
      </c>
      <c r="H248" s="163">
        <v>1</v>
      </c>
      <c r="L248" s="159"/>
      <c r="M248" s="164"/>
      <c r="N248" s="165"/>
      <c r="O248" s="165"/>
      <c r="P248" s="165"/>
      <c r="Q248" s="165"/>
      <c r="R248" s="165"/>
      <c r="S248" s="165"/>
      <c r="T248" s="166"/>
      <c r="AT248" s="161" t="s">
        <v>129</v>
      </c>
      <c r="AU248" s="161" t="s">
        <v>79</v>
      </c>
      <c r="AV248" s="13" t="s">
        <v>79</v>
      </c>
      <c r="AW248" s="13" t="s">
        <v>24</v>
      </c>
      <c r="AX248" s="13" t="s">
        <v>69</v>
      </c>
      <c r="AY248" s="161" t="s">
        <v>121</v>
      </c>
    </row>
    <row r="249" spans="1:65" s="13" customFormat="1">
      <c r="B249" s="159"/>
      <c r="D249" s="160" t="s">
        <v>129</v>
      </c>
      <c r="E249" s="161" t="s">
        <v>1</v>
      </c>
      <c r="F249" s="162" t="s">
        <v>327</v>
      </c>
      <c r="H249" s="163">
        <v>1</v>
      </c>
      <c r="L249" s="159"/>
      <c r="M249" s="164"/>
      <c r="N249" s="165"/>
      <c r="O249" s="165"/>
      <c r="P249" s="165"/>
      <c r="Q249" s="165"/>
      <c r="R249" s="165"/>
      <c r="S249" s="165"/>
      <c r="T249" s="166"/>
      <c r="AT249" s="161" t="s">
        <v>129</v>
      </c>
      <c r="AU249" s="161" t="s">
        <v>79</v>
      </c>
      <c r="AV249" s="13" t="s">
        <v>79</v>
      </c>
      <c r="AW249" s="13" t="s">
        <v>24</v>
      </c>
      <c r="AX249" s="13" t="s">
        <v>69</v>
      </c>
      <c r="AY249" s="161" t="s">
        <v>121</v>
      </c>
    </row>
    <row r="250" spans="1:65" s="13" customFormat="1">
      <c r="B250" s="159"/>
      <c r="D250" s="160" t="s">
        <v>129</v>
      </c>
      <c r="E250" s="161" t="s">
        <v>1</v>
      </c>
      <c r="F250" s="162" t="s">
        <v>328</v>
      </c>
      <c r="H250" s="163">
        <v>1</v>
      </c>
      <c r="L250" s="159"/>
      <c r="M250" s="164"/>
      <c r="N250" s="165"/>
      <c r="O250" s="165"/>
      <c r="P250" s="165"/>
      <c r="Q250" s="165"/>
      <c r="R250" s="165"/>
      <c r="S250" s="165"/>
      <c r="T250" s="166"/>
      <c r="AT250" s="161" t="s">
        <v>129</v>
      </c>
      <c r="AU250" s="161" t="s">
        <v>79</v>
      </c>
      <c r="AV250" s="13" t="s">
        <v>79</v>
      </c>
      <c r="AW250" s="13" t="s">
        <v>24</v>
      </c>
      <c r="AX250" s="13" t="s">
        <v>69</v>
      </c>
      <c r="AY250" s="161" t="s">
        <v>121</v>
      </c>
    </row>
    <row r="251" spans="1:65" s="13" customFormat="1">
      <c r="B251" s="159"/>
      <c r="D251" s="160" t="s">
        <v>129</v>
      </c>
      <c r="E251" s="161" t="s">
        <v>1</v>
      </c>
      <c r="F251" s="162" t="s">
        <v>329</v>
      </c>
      <c r="H251" s="163">
        <v>1</v>
      </c>
      <c r="L251" s="159"/>
      <c r="M251" s="164"/>
      <c r="N251" s="165"/>
      <c r="O251" s="165"/>
      <c r="P251" s="165"/>
      <c r="Q251" s="165"/>
      <c r="R251" s="165"/>
      <c r="S251" s="165"/>
      <c r="T251" s="166"/>
      <c r="AT251" s="161" t="s">
        <v>129</v>
      </c>
      <c r="AU251" s="161" t="s">
        <v>79</v>
      </c>
      <c r="AV251" s="13" t="s">
        <v>79</v>
      </c>
      <c r="AW251" s="13" t="s">
        <v>24</v>
      </c>
      <c r="AX251" s="13" t="s">
        <v>69</v>
      </c>
      <c r="AY251" s="161" t="s">
        <v>121</v>
      </c>
    </row>
    <row r="252" spans="1:65" s="14" customFormat="1">
      <c r="B252" s="167"/>
      <c r="D252" s="160" t="s">
        <v>129</v>
      </c>
      <c r="E252" s="168" t="s">
        <v>1</v>
      </c>
      <c r="F252" s="169" t="s">
        <v>134</v>
      </c>
      <c r="H252" s="170">
        <v>4</v>
      </c>
      <c r="L252" s="167"/>
      <c r="M252" s="171"/>
      <c r="N252" s="172"/>
      <c r="O252" s="172"/>
      <c r="P252" s="172"/>
      <c r="Q252" s="172"/>
      <c r="R252" s="172"/>
      <c r="S252" s="172"/>
      <c r="T252" s="173"/>
      <c r="AT252" s="168" t="s">
        <v>129</v>
      </c>
      <c r="AU252" s="168" t="s">
        <v>79</v>
      </c>
      <c r="AV252" s="14" t="s">
        <v>127</v>
      </c>
      <c r="AW252" s="14" t="s">
        <v>24</v>
      </c>
      <c r="AX252" s="14" t="s">
        <v>77</v>
      </c>
      <c r="AY252" s="168" t="s">
        <v>121</v>
      </c>
    </row>
    <row r="253" spans="1:65" s="2" customFormat="1" ht="21.75" customHeight="1">
      <c r="A253" s="32"/>
      <c r="B253" s="145"/>
      <c r="C253" s="180" t="s">
        <v>330</v>
      </c>
      <c r="D253" s="180" t="s">
        <v>195</v>
      </c>
      <c r="E253" s="181" t="s">
        <v>331</v>
      </c>
      <c r="F253" s="182" t="s">
        <v>332</v>
      </c>
      <c r="G253" s="183" t="s">
        <v>269</v>
      </c>
      <c r="H253" s="184">
        <v>4</v>
      </c>
      <c r="I253" s="185"/>
      <c r="J253" s="185">
        <f>ROUND(I253*H253,2)</f>
        <v>0</v>
      </c>
      <c r="K253" s="186"/>
      <c r="L253" s="187"/>
      <c r="M253" s="188" t="s">
        <v>1</v>
      </c>
      <c r="N253" s="189" t="s">
        <v>34</v>
      </c>
      <c r="O253" s="155">
        <v>0</v>
      </c>
      <c r="P253" s="155">
        <f>O253*H253</f>
        <v>0</v>
      </c>
      <c r="Q253" s="155">
        <v>1.55E-2</v>
      </c>
      <c r="R253" s="155">
        <f>Q253*H253</f>
        <v>6.2E-2</v>
      </c>
      <c r="S253" s="155">
        <v>0</v>
      </c>
      <c r="T253" s="156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7" t="s">
        <v>169</v>
      </c>
      <c r="AT253" s="157" t="s">
        <v>195</v>
      </c>
      <c r="AU253" s="157" t="s">
        <v>79</v>
      </c>
      <c r="AY253" s="18" t="s">
        <v>121</v>
      </c>
      <c r="BE253" s="158">
        <f>IF(N253="základní",J253,0)</f>
        <v>0</v>
      </c>
      <c r="BF253" s="158">
        <f>IF(N253="snížená",J253,0)</f>
        <v>0</v>
      </c>
      <c r="BG253" s="158">
        <f>IF(N253="zákl. přenesená",J253,0)</f>
        <v>0</v>
      </c>
      <c r="BH253" s="158">
        <f>IF(N253="sníž. přenesená",J253,0)</f>
        <v>0</v>
      </c>
      <c r="BI253" s="158">
        <f>IF(N253="nulová",J253,0)</f>
        <v>0</v>
      </c>
      <c r="BJ253" s="18" t="s">
        <v>77</v>
      </c>
      <c r="BK253" s="158">
        <f>ROUND(I253*H253,2)</f>
        <v>0</v>
      </c>
      <c r="BL253" s="18" t="s">
        <v>127</v>
      </c>
      <c r="BM253" s="157" t="s">
        <v>333</v>
      </c>
    </row>
    <row r="254" spans="1:65" s="13" customFormat="1">
      <c r="B254" s="159"/>
      <c r="D254" s="160" t="s">
        <v>129</v>
      </c>
      <c r="E254" s="161" t="s">
        <v>1</v>
      </c>
      <c r="F254" s="162" t="s">
        <v>334</v>
      </c>
      <c r="H254" s="163">
        <v>2</v>
      </c>
      <c r="L254" s="159"/>
      <c r="M254" s="164"/>
      <c r="N254" s="165"/>
      <c r="O254" s="165"/>
      <c r="P254" s="165"/>
      <c r="Q254" s="165"/>
      <c r="R254" s="165"/>
      <c r="S254" s="165"/>
      <c r="T254" s="166"/>
      <c r="AT254" s="161" t="s">
        <v>129</v>
      </c>
      <c r="AU254" s="161" t="s">
        <v>79</v>
      </c>
      <c r="AV254" s="13" t="s">
        <v>79</v>
      </c>
      <c r="AW254" s="13" t="s">
        <v>24</v>
      </c>
      <c r="AX254" s="13" t="s">
        <v>69</v>
      </c>
      <c r="AY254" s="161" t="s">
        <v>121</v>
      </c>
    </row>
    <row r="255" spans="1:65" s="13" customFormat="1">
      <c r="B255" s="159"/>
      <c r="D255" s="160" t="s">
        <v>129</v>
      </c>
      <c r="E255" s="161" t="s">
        <v>1</v>
      </c>
      <c r="F255" s="162" t="s">
        <v>335</v>
      </c>
      <c r="H255" s="163">
        <v>2</v>
      </c>
      <c r="L255" s="159"/>
      <c r="M255" s="164"/>
      <c r="N255" s="165"/>
      <c r="O255" s="165"/>
      <c r="P255" s="165"/>
      <c r="Q255" s="165"/>
      <c r="R255" s="165"/>
      <c r="S255" s="165"/>
      <c r="T255" s="166"/>
      <c r="AT255" s="161" t="s">
        <v>129</v>
      </c>
      <c r="AU255" s="161" t="s">
        <v>79</v>
      </c>
      <c r="AV255" s="13" t="s">
        <v>79</v>
      </c>
      <c r="AW255" s="13" t="s">
        <v>24</v>
      </c>
      <c r="AX255" s="13" t="s">
        <v>69</v>
      </c>
      <c r="AY255" s="161" t="s">
        <v>121</v>
      </c>
    </row>
    <row r="256" spans="1:65" s="14" customFormat="1">
      <c r="B256" s="167"/>
      <c r="D256" s="160" t="s">
        <v>129</v>
      </c>
      <c r="E256" s="168" t="s">
        <v>1</v>
      </c>
      <c r="F256" s="169" t="s">
        <v>134</v>
      </c>
      <c r="H256" s="170">
        <v>4</v>
      </c>
      <c r="L256" s="167"/>
      <c r="M256" s="171"/>
      <c r="N256" s="172"/>
      <c r="O256" s="172"/>
      <c r="P256" s="172"/>
      <c r="Q256" s="172"/>
      <c r="R256" s="172"/>
      <c r="S256" s="172"/>
      <c r="T256" s="173"/>
      <c r="AT256" s="168" t="s">
        <v>129</v>
      </c>
      <c r="AU256" s="168" t="s">
        <v>79</v>
      </c>
      <c r="AV256" s="14" t="s">
        <v>127</v>
      </c>
      <c r="AW256" s="14" t="s">
        <v>24</v>
      </c>
      <c r="AX256" s="14" t="s">
        <v>77</v>
      </c>
      <c r="AY256" s="168" t="s">
        <v>121</v>
      </c>
    </row>
    <row r="257" spans="1:65" s="2" customFormat="1" ht="21.75" customHeight="1">
      <c r="A257" s="32"/>
      <c r="B257" s="145"/>
      <c r="C257" s="146" t="s">
        <v>336</v>
      </c>
      <c r="D257" s="146" t="s">
        <v>123</v>
      </c>
      <c r="E257" s="147" t="s">
        <v>337</v>
      </c>
      <c r="F257" s="148" t="s">
        <v>338</v>
      </c>
      <c r="G257" s="149" t="s">
        <v>269</v>
      </c>
      <c r="H257" s="150">
        <v>8</v>
      </c>
      <c r="I257" s="151"/>
      <c r="J257" s="151">
        <f>ROUND(I257*H257,2)</f>
        <v>0</v>
      </c>
      <c r="K257" s="152"/>
      <c r="L257" s="33"/>
      <c r="M257" s="153" t="s">
        <v>1</v>
      </c>
      <c r="N257" s="154" t="s">
        <v>34</v>
      </c>
      <c r="O257" s="155">
        <v>0.41599999999999998</v>
      </c>
      <c r="P257" s="155">
        <f>O257*H257</f>
        <v>3.3279999999999998</v>
      </c>
      <c r="Q257" s="155">
        <v>0.10940999999999999</v>
      </c>
      <c r="R257" s="155">
        <f>Q257*H257</f>
        <v>0.87527999999999995</v>
      </c>
      <c r="S257" s="155">
        <v>0</v>
      </c>
      <c r="T257" s="156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7" t="s">
        <v>127</v>
      </c>
      <c r="AT257" s="157" t="s">
        <v>123</v>
      </c>
      <c r="AU257" s="157" t="s">
        <v>79</v>
      </c>
      <c r="AY257" s="18" t="s">
        <v>121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8" t="s">
        <v>77</v>
      </c>
      <c r="BK257" s="158">
        <f>ROUND(I257*H257,2)</f>
        <v>0</v>
      </c>
      <c r="BL257" s="18" t="s">
        <v>127</v>
      </c>
      <c r="BM257" s="157" t="s">
        <v>339</v>
      </c>
    </row>
    <row r="258" spans="1:65" s="2" customFormat="1" ht="16.5" customHeight="1">
      <c r="A258" s="32"/>
      <c r="B258" s="145"/>
      <c r="C258" s="180" t="s">
        <v>340</v>
      </c>
      <c r="D258" s="180" t="s">
        <v>195</v>
      </c>
      <c r="E258" s="181" t="s">
        <v>341</v>
      </c>
      <c r="F258" s="182" t="s">
        <v>342</v>
      </c>
      <c r="G258" s="183" t="s">
        <v>269</v>
      </c>
      <c r="H258" s="184">
        <v>8</v>
      </c>
      <c r="I258" s="185"/>
      <c r="J258" s="185">
        <f>ROUND(I258*H258,2)</f>
        <v>0</v>
      </c>
      <c r="K258" s="186"/>
      <c r="L258" s="187"/>
      <c r="M258" s="188" t="s">
        <v>1</v>
      </c>
      <c r="N258" s="189" t="s">
        <v>34</v>
      </c>
      <c r="O258" s="155">
        <v>0</v>
      </c>
      <c r="P258" s="155">
        <f>O258*H258</f>
        <v>0</v>
      </c>
      <c r="Q258" s="155">
        <v>6.1000000000000004E-3</v>
      </c>
      <c r="R258" s="155">
        <f>Q258*H258</f>
        <v>4.8800000000000003E-2</v>
      </c>
      <c r="S258" s="155">
        <v>0</v>
      </c>
      <c r="T258" s="156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169</v>
      </c>
      <c r="AT258" s="157" t="s">
        <v>195</v>
      </c>
      <c r="AU258" s="157" t="s">
        <v>79</v>
      </c>
      <c r="AY258" s="18" t="s">
        <v>121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8" t="s">
        <v>77</v>
      </c>
      <c r="BK258" s="158">
        <f>ROUND(I258*H258,2)</f>
        <v>0</v>
      </c>
      <c r="BL258" s="18" t="s">
        <v>127</v>
      </c>
      <c r="BM258" s="157" t="s">
        <v>343</v>
      </c>
    </row>
    <row r="259" spans="1:65" s="2" customFormat="1" ht="21.75" customHeight="1">
      <c r="A259" s="32"/>
      <c r="B259" s="145"/>
      <c r="C259" s="146" t="s">
        <v>344</v>
      </c>
      <c r="D259" s="146" t="s">
        <v>123</v>
      </c>
      <c r="E259" s="147" t="s">
        <v>345</v>
      </c>
      <c r="F259" s="148" t="s">
        <v>346</v>
      </c>
      <c r="G259" s="149" t="s">
        <v>262</v>
      </c>
      <c r="H259" s="150">
        <v>322</v>
      </c>
      <c r="I259" s="151"/>
      <c r="J259" s="151">
        <f>ROUND(I259*H259,2)</f>
        <v>0</v>
      </c>
      <c r="K259" s="152"/>
      <c r="L259" s="33"/>
      <c r="M259" s="153" t="s">
        <v>1</v>
      </c>
      <c r="N259" s="154" t="s">
        <v>34</v>
      </c>
      <c r="O259" s="155">
        <v>0.26800000000000002</v>
      </c>
      <c r="P259" s="155">
        <f>O259*H259</f>
        <v>86.296000000000006</v>
      </c>
      <c r="Q259" s="155">
        <v>0.15540000000000001</v>
      </c>
      <c r="R259" s="155">
        <f>Q259*H259</f>
        <v>50.038800000000002</v>
      </c>
      <c r="S259" s="155">
        <v>0</v>
      </c>
      <c r="T259" s="15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127</v>
      </c>
      <c r="AT259" s="157" t="s">
        <v>123</v>
      </c>
      <c r="AU259" s="157" t="s">
        <v>79</v>
      </c>
      <c r="AY259" s="18" t="s">
        <v>121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8" t="s">
        <v>77</v>
      </c>
      <c r="BK259" s="158">
        <f>ROUND(I259*H259,2)</f>
        <v>0</v>
      </c>
      <c r="BL259" s="18" t="s">
        <v>127</v>
      </c>
      <c r="BM259" s="157" t="s">
        <v>347</v>
      </c>
    </row>
    <row r="260" spans="1:65" s="13" customFormat="1">
      <c r="B260" s="159"/>
      <c r="D260" s="160" t="s">
        <v>129</v>
      </c>
      <c r="E260" s="161" t="s">
        <v>1</v>
      </c>
      <c r="F260" s="162" t="s">
        <v>348</v>
      </c>
      <c r="H260" s="163">
        <v>322</v>
      </c>
      <c r="L260" s="159"/>
      <c r="M260" s="164"/>
      <c r="N260" s="165"/>
      <c r="O260" s="165"/>
      <c r="P260" s="165"/>
      <c r="Q260" s="165"/>
      <c r="R260" s="165"/>
      <c r="S260" s="165"/>
      <c r="T260" s="166"/>
      <c r="AT260" s="161" t="s">
        <v>129</v>
      </c>
      <c r="AU260" s="161" t="s">
        <v>79</v>
      </c>
      <c r="AV260" s="13" t="s">
        <v>79</v>
      </c>
      <c r="AW260" s="13" t="s">
        <v>24</v>
      </c>
      <c r="AX260" s="13" t="s">
        <v>77</v>
      </c>
      <c r="AY260" s="161" t="s">
        <v>121</v>
      </c>
    </row>
    <row r="261" spans="1:65" s="2" customFormat="1" ht="16.5" customHeight="1">
      <c r="A261" s="32"/>
      <c r="B261" s="145"/>
      <c r="C261" s="180" t="s">
        <v>349</v>
      </c>
      <c r="D261" s="180" t="s">
        <v>195</v>
      </c>
      <c r="E261" s="181" t="s">
        <v>350</v>
      </c>
      <c r="F261" s="182" t="s">
        <v>351</v>
      </c>
      <c r="G261" s="183" t="s">
        <v>262</v>
      </c>
      <c r="H261" s="184">
        <v>249.9</v>
      </c>
      <c r="I261" s="185"/>
      <c r="J261" s="185">
        <f>ROUND(I261*H261,2)</f>
        <v>0</v>
      </c>
      <c r="K261" s="186"/>
      <c r="L261" s="187"/>
      <c r="M261" s="188" t="s">
        <v>1</v>
      </c>
      <c r="N261" s="189" t="s">
        <v>34</v>
      </c>
      <c r="O261" s="155">
        <v>0</v>
      </c>
      <c r="P261" s="155">
        <f>O261*H261</f>
        <v>0</v>
      </c>
      <c r="Q261" s="155">
        <v>0.08</v>
      </c>
      <c r="R261" s="155">
        <f>Q261*H261</f>
        <v>19.992000000000001</v>
      </c>
      <c r="S261" s="155">
        <v>0</v>
      </c>
      <c r="T261" s="156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7" t="s">
        <v>169</v>
      </c>
      <c r="AT261" s="157" t="s">
        <v>195</v>
      </c>
      <c r="AU261" s="157" t="s">
        <v>79</v>
      </c>
      <c r="AY261" s="18" t="s">
        <v>121</v>
      </c>
      <c r="BE261" s="158">
        <f>IF(N261="základní",J261,0)</f>
        <v>0</v>
      </c>
      <c r="BF261" s="158">
        <f>IF(N261="snížená",J261,0)</f>
        <v>0</v>
      </c>
      <c r="BG261" s="158">
        <f>IF(N261="zákl. přenesená",J261,0)</f>
        <v>0</v>
      </c>
      <c r="BH261" s="158">
        <f>IF(N261="sníž. přenesená",J261,0)</f>
        <v>0</v>
      </c>
      <c r="BI261" s="158">
        <f>IF(N261="nulová",J261,0)</f>
        <v>0</v>
      </c>
      <c r="BJ261" s="18" t="s">
        <v>77</v>
      </c>
      <c r="BK261" s="158">
        <f>ROUND(I261*H261,2)</f>
        <v>0</v>
      </c>
      <c r="BL261" s="18" t="s">
        <v>127</v>
      </c>
      <c r="BM261" s="157" t="s">
        <v>352</v>
      </c>
    </row>
    <row r="262" spans="1:65" s="13" customFormat="1">
      <c r="B262" s="159"/>
      <c r="D262" s="160" t="s">
        <v>129</v>
      </c>
      <c r="E262" s="161" t="s">
        <v>1</v>
      </c>
      <c r="F262" s="162" t="s">
        <v>353</v>
      </c>
      <c r="H262" s="163">
        <v>245</v>
      </c>
      <c r="L262" s="159"/>
      <c r="M262" s="164"/>
      <c r="N262" s="165"/>
      <c r="O262" s="165"/>
      <c r="P262" s="165"/>
      <c r="Q262" s="165"/>
      <c r="R262" s="165"/>
      <c r="S262" s="165"/>
      <c r="T262" s="166"/>
      <c r="AT262" s="161" t="s">
        <v>129</v>
      </c>
      <c r="AU262" s="161" t="s">
        <v>79</v>
      </c>
      <c r="AV262" s="13" t="s">
        <v>79</v>
      </c>
      <c r="AW262" s="13" t="s">
        <v>24</v>
      </c>
      <c r="AX262" s="13" t="s">
        <v>77</v>
      </c>
      <c r="AY262" s="161" t="s">
        <v>121</v>
      </c>
    </row>
    <row r="263" spans="1:65" s="13" customFormat="1">
      <c r="B263" s="159"/>
      <c r="D263" s="160" t="s">
        <v>129</v>
      </c>
      <c r="F263" s="162" t="s">
        <v>354</v>
      </c>
      <c r="H263" s="163">
        <v>249.9</v>
      </c>
      <c r="L263" s="159"/>
      <c r="M263" s="164"/>
      <c r="N263" s="165"/>
      <c r="O263" s="165"/>
      <c r="P263" s="165"/>
      <c r="Q263" s="165"/>
      <c r="R263" s="165"/>
      <c r="S263" s="165"/>
      <c r="T263" s="166"/>
      <c r="AT263" s="161" t="s">
        <v>129</v>
      </c>
      <c r="AU263" s="161" t="s">
        <v>79</v>
      </c>
      <c r="AV263" s="13" t="s">
        <v>79</v>
      </c>
      <c r="AW263" s="13" t="s">
        <v>3</v>
      </c>
      <c r="AX263" s="13" t="s">
        <v>77</v>
      </c>
      <c r="AY263" s="161" t="s">
        <v>121</v>
      </c>
    </row>
    <row r="264" spans="1:65" s="2" customFormat="1" ht="21.75" customHeight="1">
      <c r="A264" s="32"/>
      <c r="B264" s="145"/>
      <c r="C264" s="180" t="s">
        <v>355</v>
      </c>
      <c r="D264" s="180" t="s">
        <v>195</v>
      </c>
      <c r="E264" s="181" t="s">
        <v>356</v>
      </c>
      <c r="F264" s="182" t="s">
        <v>357</v>
      </c>
      <c r="G264" s="183" t="s">
        <v>262</v>
      </c>
      <c r="H264" s="184">
        <v>56.1</v>
      </c>
      <c r="I264" s="185"/>
      <c r="J264" s="185">
        <f>ROUND(I264*H264,2)</f>
        <v>0</v>
      </c>
      <c r="K264" s="186"/>
      <c r="L264" s="187"/>
      <c r="M264" s="188" t="s">
        <v>1</v>
      </c>
      <c r="N264" s="189" t="s">
        <v>34</v>
      </c>
      <c r="O264" s="155">
        <v>0</v>
      </c>
      <c r="P264" s="155">
        <f>O264*H264</f>
        <v>0</v>
      </c>
      <c r="Q264" s="155">
        <v>4.8300000000000003E-2</v>
      </c>
      <c r="R264" s="155">
        <f>Q264*H264</f>
        <v>2.7096300000000002</v>
      </c>
      <c r="S264" s="155">
        <v>0</v>
      </c>
      <c r="T264" s="156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7" t="s">
        <v>169</v>
      </c>
      <c r="AT264" s="157" t="s">
        <v>195</v>
      </c>
      <c r="AU264" s="157" t="s">
        <v>79</v>
      </c>
      <c r="AY264" s="18" t="s">
        <v>121</v>
      </c>
      <c r="BE264" s="158">
        <f>IF(N264="základní",J264,0)</f>
        <v>0</v>
      </c>
      <c r="BF264" s="158">
        <f>IF(N264="snížená",J264,0)</f>
        <v>0</v>
      </c>
      <c r="BG264" s="158">
        <f>IF(N264="zákl. přenesená",J264,0)</f>
        <v>0</v>
      </c>
      <c r="BH264" s="158">
        <f>IF(N264="sníž. přenesená",J264,0)</f>
        <v>0</v>
      </c>
      <c r="BI264" s="158">
        <f>IF(N264="nulová",J264,0)</f>
        <v>0</v>
      </c>
      <c r="BJ264" s="18" t="s">
        <v>77</v>
      </c>
      <c r="BK264" s="158">
        <f>ROUND(I264*H264,2)</f>
        <v>0</v>
      </c>
      <c r="BL264" s="18" t="s">
        <v>127</v>
      </c>
      <c r="BM264" s="157" t="s">
        <v>358</v>
      </c>
    </row>
    <row r="265" spans="1:65" s="13" customFormat="1">
      <c r="B265" s="159"/>
      <c r="D265" s="160" t="s">
        <v>129</v>
      </c>
      <c r="E265" s="161" t="s">
        <v>1</v>
      </c>
      <c r="F265" s="162" t="s">
        <v>359</v>
      </c>
      <c r="H265" s="163">
        <v>55</v>
      </c>
      <c r="L265" s="159"/>
      <c r="M265" s="164"/>
      <c r="N265" s="165"/>
      <c r="O265" s="165"/>
      <c r="P265" s="165"/>
      <c r="Q265" s="165"/>
      <c r="R265" s="165"/>
      <c r="S265" s="165"/>
      <c r="T265" s="166"/>
      <c r="AT265" s="161" t="s">
        <v>129</v>
      </c>
      <c r="AU265" s="161" t="s">
        <v>79</v>
      </c>
      <c r="AV265" s="13" t="s">
        <v>79</v>
      </c>
      <c r="AW265" s="13" t="s">
        <v>24</v>
      </c>
      <c r="AX265" s="13" t="s">
        <v>77</v>
      </c>
      <c r="AY265" s="161" t="s">
        <v>121</v>
      </c>
    </row>
    <row r="266" spans="1:65" s="13" customFormat="1">
      <c r="B266" s="159"/>
      <c r="D266" s="160" t="s">
        <v>129</v>
      </c>
      <c r="F266" s="162" t="s">
        <v>360</v>
      </c>
      <c r="H266" s="163">
        <v>56.1</v>
      </c>
      <c r="L266" s="159"/>
      <c r="M266" s="164"/>
      <c r="N266" s="165"/>
      <c r="O266" s="165"/>
      <c r="P266" s="165"/>
      <c r="Q266" s="165"/>
      <c r="R266" s="165"/>
      <c r="S266" s="165"/>
      <c r="T266" s="166"/>
      <c r="AT266" s="161" t="s">
        <v>129</v>
      </c>
      <c r="AU266" s="161" t="s">
        <v>79</v>
      </c>
      <c r="AV266" s="13" t="s">
        <v>79</v>
      </c>
      <c r="AW266" s="13" t="s">
        <v>3</v>
      </c>
      <c r="AX266" s="13" t="s">
        <v>77</v>
      </c>
      <c r="AY266" s="161" t="s">
        <v>121</v>
      </c>
    </row>
    <row r="267" spans="1:65" s="2" customFormat="1" ht="21.75" customHeight="1">
      <c r="A267" s="32"/>
      <c r="B267" s="145"/>
      <c r="C267" s="180" t="s">
        <v>361</v>
      </c>
      <c r="D267" s="180" t="s">
        <v>195</v>
      </c>
      <c r="E267" s="181" t="s">
        <v>362</v>
      </c>
      <c r="F267" s="182" t="s">
        <v>363</v>
      </c>
      <c r="G267" s="183" t="s">
        <v>269</v>
      </c>
      <c r="H267" s="184">
        <v>22.44</v>
      </c>
      <c r="I267" s="185"/>
      <c r="J267" s="185">
        <f>ROUND(I267*H267,2)</f>
        <v>0</v>
      </c>
      <c r="K267" s="186"/>
      <c r="L267" s="187"/>
      <c r="M267" s="188" t="s">
        <v>1</v>
      </c>
      <c r="N267" s="189" t="s">
        <v>34</v>
      </c>
      <c r="O267" s="155">
        <v>0</v>
      </c>
      <c r="P267" s="155">
        <f>O267*H267</f>
        <v>0</v>
      </c>
      <c r="Q267" s="155">
        <v>6.5699999999999995E-2</v>
      </c>
      <c r="R267" s="155">
        <f>Q267*H267</f>
        <v>1.474308</v>
      </c>
      <c r="S267" s="155">
        <v>0</v>
      </c>
      <c r="T267" s="156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7" t="s">
        <v>169</v>
      </c>
      <c r="AT267" s="157" t="s">
        <v>195</v>
      </c>
      <c r="AU267" s="157" t="s">
        <v>79</v>
      </c>
      <c r="AY267" s="18" t="s">
        <v>121</v>
      </c>
      <c r="BE267" s="158">
        <f>IF(N267="základní",J267,0)</f>
        <v>0</v>
      </c>
      <c r="BF267" s="158">
        <f>IF(N267="snížená",J267,0)</f>
        <v>0</v>
      </c>
      <c r="BG267" s="158">
        <f>IF(N267="zákl. přenesená",J267,0)</f>
        <v>0</v>
      </c>
      <c r="BH267" s="158">
        <f>IF(N267="sníž. přenesená",J267,0)</f>
        <v>0</v>
      </c>
      <c r="BI267" s="158">
        <f>IF(N267="nulová",J267,0)</f>
        <v>0</v>
      </c>
      <c r="BJ267" s="18" t="s">
        <v>77</v>
      </c>
      <c r="BK267" s="158">
        <f>ROUND(I267*H267,2)</f>
        <v>0</v>
      </c>
      <c r="BL267" s="18" t="s">
        <v>127</v>
      </c>
      <c r="BM267" s="157" t="s">
        <v>364</v>
      </c>
    </row>
    <row r="268" spans="1:65" s="13" customFormat="1">
      <c r="B268" s="159"/>
      <c r="D268" s="160" t="s">
        <v>129</v>
      </c>
      <c r="E268" s="161" t="s">
        <v>1</v>
      </c>
      <c r="F268" s="162" t="s">
        <v>365</v>
      </c>
      <c r="H268" s="163">
        <v>22</v>
      </c>
      <c r="L268" s="159"/>
      <c r="M268" s="164"/>
      <c r="N268" s="165"/>
      <c r="O268" s="165"/>
      <c r="P268" s="165"/>
      <c r="Q268" s="165"/>
      <c r="R268" s="165"/>
      <c r="S268" s="165"/>
      <c r="T268" s="166"/>
      <c r="AT268" s="161" t="s">
        <v>129</v>
      </c>
      <c r="AU268" s="161" t="s">
        <v>79</v>
      </c>
      <c r="AV268" s="13" t="s">
        <v>79</v>
      </c>
      <c r="AW268" s="13" t="s">
        <v>24</v>
      </c>
      <c r="AX268" s="13" t="s">
        <v>77</v>
      </c>
      <c r="AY268" s="161" t="s">
        <v>121</v>
      </c>
    </row>
    <row r="269" spans="1:65" s="13" customFormat="1">
      <c r="B269" s="159"/>
      <c r="D269" s="160" t="s">
        <v>129</v>
      </c>
      <c r="F269" s="162" t="s">
        <v>366</v>
      </c>
      <c r="H269" s="163">
        <v>22.44</v>
      </c>
      <c r="L269" s="159"/>
      <c r="M269" s="164"/>
      <c r="N269" s="165"/>
      <c r="O269" s="165"/>
      <c r="P269" s="165"/>
      <c r="Q269" s="165"/>
      <c r="R269" s="165"/>
      <c r="S269" s="165"/>
      <c r="T269" s="166"/>
      <c r="AT269" s="161" t="s">
        <v>129</v>
      </c>
      <c r="AU269" s="161" t="s">
        <v>79</v>
      </c>
      <c r="AV269" s="13" t="s">
        <v>79</v>
      </c>
      <c r="AW269" s="13" t="s">
        <v>3</v>
      </c>
      <c r="AX269" s="13" t="s">
        <v>77</v>
      </c>
      <c r="AY269" s="161" t="s">
        <v>121</v>
      </c>
    </row>
    <row r="270" spans="1:65" s="2" customFormat="1" ht="21.75" customHeight="1">
      <c r="A270" s="32"/>
      <c r="B270" s="145"/>
      <c r="C270" s="146" t="s">
        <v>367</v>
      </c>
      <c r="D270" s="146" t="s">
        <v>123</v>
      </c>
      <c r="E270" s="147" t="s">
        <v>368</v>
      </c>
      <c r="F270" s="148" t="s">
        <v>369</v>
      </c>
      <c r="G270" s="149" t="s">
        <v>262</v>
      </c>
      <c r="H270" s="150">
        <v>307.2</v>
      </c>
      <c r="I270" s="151"/>
      <c r="J270" s="151">
        <f>ROUND(I270*H270,2)</f>
        <v>0</v>
      </c>
      <c r="K270" s="152"/>
      <c r="L270" s="33"/>
      <c r="M270" s="153" t="s">
        <v>1</v>
      </c>
      <c r="N270" s="154" t="s">
        <v>34</v>
      </c>
      <c r="O270" s="155">
        <v>0.216</v>
      </c>
      <c r="P270" s="155">
        <f>O270*H270</f>
        <v>66.355199999999996</v>
      </c>
      <c r="Q270" s="155">
        <v>0.1295</v>
      </c>
      <c r="R270" s="155">
        <f>Q270*H270</f>
        <v>39.782400000000003</v>
      </c>
      <c r="S270" s="155">
        <v>0</v>
      </c>
      <c r="T270" s="156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7" t="s">
        <v>127</v>
      </c>
      <c r="AT270" s="157" t="s">
        <v>123</v>
      </c>
      <c r="AU270" s="157" t="s">
        <v>79</v>
      </c>
      <c r="AY270" s="18" t="s">
        <v>121</v>
      </c>
      <c r="BE270" s="158">
        <f>IF(N270="základní",J270,0)</f>
        <v>0</v>
      </c>
      <c r="BF270" s="158">
        <f>IF(N270="snížená",J270,0)</f>
        <v>0</v>
      </c>
      <c r="BG270" s="158">
        <f>IF(N270="zákl. přenesená",J270,0)</f>
        <v>0</v>
      </c>
      <c r="BH270" s="158">
        <f>IF(N270="sníž. přenesená",J270,0)</f>
        <v>0</v>
      </c>
      <c r="BI270" s="158">
        <f>IF(N270="nulová",J270,0)</f>
        <v>0</v>
      </c>
      <c r="BJ270" s="18" t="s">
        <v>77</v>
      </c>
      <c r="BK270" s="158">
        <f>ROUND(I270*H270,2)</f>
        <v>0</v>
      </c>
      <c r="BL270" s="18" t="s">
        <v>127</v>
      </c>
      <c r="BM270" s="157" t="s">
        <v>370</v>
      </c>
    </row>
    <row r="271" spans="1:65" s="13" customFormat="1">
      <c r="B271" s="159"/>
      <c r="D271" s="160" t="s">
        <v>129</v>
      </c>
      <c r="E271" s="161" t="s">
        <v>1</v>
      </c>
      <c r="F271" s="162" t="s">
        <v>371</v>
      </c>
      <c r="H271" s="163">
        <v>307.2</v>
      </c>
      <c r="L271" s="159"/>
      <c r="M271" s="164"/>
      <c r="N271" s="165"/>
      <c r="O271" s="165"/>
      <c r="P271" s="165"/>
      <c r="Q271" s="165"/>
      <c r="R271" s="165"/>
      <c r="S271" s="165"/>
      <c r="T271" s="166"/>
      <c r="AT271" s="161" t="s">
        <v>129</v>
      </c>
      <c r="AU271" s="161" t="s">
        <v>79</v>
      </c>
      <c r="AV271" s="13" t="s">
        <v>79</v>
      </c>
      <c r="AW271" s="13" t="s">
        <v>24</v>
      </c>
      <c r="AX271" s="13" t="s">
        <v>77</v>
      </c>
      <c r="AY271" s="161" t="s">
        <v>121</v>
      </c>
    </row>
    <row r="272" spans="1:65" s="2" customFormat="1" ht="16.5" customHeight="1">
      <c r="A272" s="32"/>
      <c r="B272" s="145"/>
      <c r="C272" s="180" t="s">
        <v>372</v>
      </c>
      <c r="D272" s="180" t="s">
        <v>195</v>
      </c>
      <c r="E272" s="181" t="s">
        <v>373</v>
      </c>
      <c r="F272" s="182" t="s">
        <v>374</v>
      </c>
      <c r="G272" s="183" t="s">
        <v>262</v>
      </c>
      <c r="H272" s="184">
        <v>313.34399999999999</v>
      </c>
      <c r="I272" s="185"/>
      <c r="J272" s="185">
        <f>ROUND(I272*H272,2)</f>
        <v>0</v>
      </c>
      <c r="K272" s="186"/>
      <c r="L272" s="187"/>
      <c r="M272" s="188" t="s">
        <v>1</v>
      </c>
      <c r="N272" s="189" t="s">
        <v>34</v>
      </c>
      <c r="O272" s="155">
        <v>0</v>
      </c>
      <c r="P272" s="155">
        <f>O272*H272</f>
        <v>0</v>
      </c>
      <c r="Q272" s="155">
        <v>3.5999999999999997E-2</v>
      </c>
      <c r="R272" s="155">
        <f>Q272*H272</f>
        <v>11.280384</v>
      </c>
      <c r="S272" s="155">
        <v>0</v>
      </c>
      <c r="T272" s="156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7" t="s">
        <v>169</v>
      </c>
      <c r="AT272" s="157" t="s">
        <v>195</v>
      </c>
      <c r="AU272" s="157" t="s">
        <v>79</v>
      </c>
      <c r="AY272" s="18" t="s">
        <v>121</v>
      </c>
      <c r="BE272" s="158">
        <f>IF(N272="základní",J272,0)</f>
        <v>0</v>
      </c>
      <c r="BF272" s="158">
        <f>IF(N272="snížená",J272,0)</f>
        <v>0</v>
      </c>
      <c r="BG272" s="158">
        <f>IF(N272="zákl. přenesená",J272,0)</f>
        <v>0</v>
      </c>
      <c r="BH272" s="158">
        <f>IF(N272="sníž. přenesená",J272,0)</f>
        <v>0</v>
      </c>
      <c r="BI272" s="158">
        <f>IF(N272="nulová",J272,0)</f>
        <v>0</v>
      </c>
      <c r="BJ272" s="18" t="s">
        <v>77</v>
      </c>
      <c r="BK272" s="158">
        <f>ROUND(I272*H272,2)</f>
        <v>0</v>
      </c>
      <c r="BL272" s="18" t="s">
        <v>127</v>
      </c>
      <c r="BM272" s="157" t="s">
        <v>375</v>
      </c>
    </row>
    <row r="273" spans="1:65" s="13" customFormat="1">
      <c r="B273" s="159"/>
      <c r="D273" s="160" t="s">
        <v>129</v>
      </c>
      <c r="F273" s="162" t="s">
        <v>376</v>
      </c>
      <c r="H273" s="163">
        <v>313.34399999999999</v>
      </c>
      <c r="L273" s="159"/>
      <c r="M273" s="164"/>
      <c r="N273" s="165"/>
      <c r="O273" s="165"/>
      <c r="P273" s="165"/>
      <c r="Q273" s="165"/>
      <c r="R273" s="165"/>
      <c r="S273" s="165"/>
      <c r="T273" s="166"/>
      <c r="AT273" s="161" t="s">
        <v>129</v>
      </c>
      <c r="AU273" s="161" t="s">
        <v>79</v>
      </c>
      <c r="AV273" s="13" t="s">
        <v>79</v>
      </c>
      <c r="AW273" s="13" t="s">
        <v>3</v>
      </c>
      <c r="AX273" s="13" t="s">
        <v>77</v>
      </c>
      <c r="AY273" s="161" t="s">
        <v>121</v>
      </c>
    </row>
    <row r="274" spans="1:65" s="2" customFormat="1" ht="21.75" customHeight="1">
      <c r="A274" s="32"/>
      <c r="B274" s="145"/>
      <c r="C274" s="146" t="s">
        <v>377</v>
      </c>
      <c r="D274" s="146" t="s">
        <v>123</v>
      </c>
      <c r="E274" s="147" t="s">
        <v>378</v>
      </c>
      <c r="F274" s="148" t="s">
        <v>379</v>
      </c>
      <c r="G274" s="149" t="s">
        <v>262</v>
      </c>
      <c r="H274" s="150">
        <v>18</v>
      </c>
      <c r="I274" s="151"/>
      <c r="J274" s="151">
        <f>ROUND(I274*H274,2)</f>
        <v>0</v>
      </c>
      <c r="K274" s="152"/>
      <c r="L274" s="33"/>
      <c r="M274" s="153" t="s">
        <v>1</v>
      </c>
      <c r="N274" s="154" t="s">
        <v>34</v>
      </c>
      <c r="O274" s="155">
        <v>0.11</v>
      </c>
      <c r="P274" s="155">
        <f>O274*H274</f>
        <v>1.98</v>
      </c>
      <c r="Q274" s="155">
        <v>0</v>
      </c>
      <c r="R274" s="155">
        <f>Q274*H274</f>
        <v>0</v>
      </c>
      <c r="S274" s="155">
        <v>0.25</v>
      </c>
      <c r="T274" s="156">
        <f>S274*H274</f>
        <v>4.5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7" t="s">
        <v>127</v>
      </c>
      <c r="AT274" s="157" t="s">
        <v>123</v>
      </c>
      <c r="AU274" s="157" t="s">
        <v>79</v>
      </c>
      <c r="AY274" s="18" t="s">
        <v>121</v>
      </c>
      <c r="BE274" s="158">
        <f>IF(N274="základní",J274,0)</f>
        <v>0</v>
      </c>
      <c r="BF274" s="158">
        <f>IF(N274="snížená",J274,0)</f>
        <v>0</v>
      </c>
      <c r="BG274" s="158">
        <f>IF(N274="zákl. přenesená",J274,0)</f>
        <v>0</v>
      </c>
      <c r="BH274" s="158">
        <f>IF(N274="sníž. přenesená",J274,0)</f>
        <v>0</v>
      </c>
      <c r="BI274" s="158">
        <f>IF(N274="nulová",J274,0)</f>
        <v>0</v>
      </c>
      <c r="BJ274" s="18" t="s">
        <v>77</v>
      </c>
      <c r="BK274" s="158">
        <f>ROUND(I274*H274,2)</f>
        <v>0</v>
      </c>
      <c r="BL274" s="18" t="s">
        <v>127</v>
      </c>
      <c r="BM274" s="157" t="s">
        <v>380</v>
      </c>
    </row>
    <row r="275" spans="1:65" s="12" customFormat="1" ht="22.9" customHeight="1">
      <c r="B275" s="133"/>
      <c r="D275" s="134" t="s">
        <v>68</v>
      </c>
      <c r="E275" s="143" t="s">
        <v>381</v>
      </c>
      <c r="F275" s="143" t="s">
        <v>382</v>
      </c>
      <c r="J275" s="144">
        <f>BK275</f>
        <v>0</v>
      </c>
      <c r="L275" s="133"/>
      <c r="M275" s="137"/>
      <c r="N275" s="138"/>
      <c r="O275" s="138"/>
      <c r="P275" s="139">
        <f>SUM(P276:P285)</f>
        <v>261.47520000000003</v>
      </c>
      <c r="Q275" s="138"/>
      <c r="R275" s="139">
        <f>SUM(R276:R285)</f>
        <v>0</v>
      </c>
      <c r="S275" s="138"/>
      <c r="T275" s="140">
        <f>SUM(T276:T285)</f>
        <v>0</v>
      </c>
      <c r="AR275" s="134" t="s">
        <v>77</v>
      </c>
      <c r="AT275" s="141" t="s">
        <v>68</v>
      </c>
      <c r="AU275" s="141" t="s">
        <v>77</v>
      </c>
      <c r="AY275" s="134" t="s">
        <v>121</v>
      </c>
      <c r="BK275" s="142">
        <f>SUM(BK276:BK285)</f>
        <v>0</v>
      </c>
    </row>
    <row r="276" spans="1:65" s="2" customFormat="1" ht="16.5" customHeight="1">
      <c r="A276" s="32"/>
      <c r="B276" s="145"/>
      <c r="C276" s="146" t="s">
        <v>383</v>
      </c>
      <c r="D276" s="146" t="s">
        <v>123</v>
      </c>
      <c r="E276" s="147" t="s">
        <v>384</v>
      </c>
      <c r="F276" s="148" t="s">
        <v>385</v>
      </c>
      <c r="G276" s="149" t="s">
        <v>182</v>
      </c>
      <c r="H276" s="150">
        <v>1162.1120000000001</v>
      </c>
      <c r="I276" s="151"/>
      <c r="J276" s="151">
        <f>ROUND(I276*H276,2)</f>
        <v>0</v>
      </c>
      <c r="K276" s="152"/>
      <c r="L276" s="33"/>
      <c r="M276" s="153" t="s">
        <v>1</v>
      </c>
      <c r="N276" s="154" t="s">
        <v>34</v>
      </c>
      <c r="O276" s="155">
        <v>0.03</v>
      </c>
      <c r="P276" s="155">
        <f>O276*H276</f>
        <v>34.86336</v>
      </c>
      <c r="Q276" s="155">
        <v>0</v>
      </c>
      <c r="R276" s="155">
        <f>Q276*H276</f>
        <v>0</v>
      </c>
      <c r="S276" s="155">
        <v>0</v>
      </c>
      <c r="T276" s="156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7" t="s">
        <v>127</v>
      </c>
      <c r="AT276" s="157" t="s">
        <v>123</v>
      </c>
      <c r="AU276" s="157" t="s">
        <v>79</v>
      </c>
      <c r="AY276" s="18" t="s">
        <v>121</v>
      </c>
      <c r="BE276" s="158">
        <f>IF(N276="základní",J276,0)</f>
        <v>0</v>
      </c>
      <c r="BF276" s="158">
        <f>IF(N276="snížená",J276,0)</f>
        <v>0</v>
      </c>
      <c r="BG276" s="158">
        <f>IF(N276="zákl. přenesená",J276,0)</f>
        <v>0</v>
      </c>
      <c r="BH276" s="158">
        <f>IF(N276="sníž. přenesená",J276,0)</f>
        <v>0</v>
      </c>
      <c r="BI276" s="158">
        <f>IF(N276="nulová",J276,0)</f>
        <v>0</v>
      </c>
      <c r="BJ276" s="18" t="s">
        <v>77</v>
      </c>
      <c r="BK276" s="158">
        <f>ROUND(I276*H276,2)</f>
        <v>0</v>
      </c>
      <c r="BL276" s="18" t="s">
        <v>127</v>
      </c>
      <c r="BM276" s="157" t="s">
        <v>386</v>
      </c>
    </row>
    <row r="277" spans="1:65" s="2" customFormat="1" ht="21.75" customHeight="1">
      <c r="A277" s="32"/>
      <c r="B277" s="145"/>
      <c r="C277" s="146" t="s">
        <v>387</v>
      </c>
      <c r="D277" s="146" t="s">
        <v>123</v>
      </c>
      <c r="E277" s="147" t="s">
        <v>388</v>
      </c>
      <c r="F277" s="148" t="s">
        <v>389</v>
      </c>
      <c r="G277" s="149" t="s">
        <v>182</v>
      </c>
      <c r="H277" s="150">
        <v>20918.016</v>
      </c>
      <c r="I277" s="151"/>
      <c r="J277" s="151">
        <f>ROUND(I277*H277,2)</f>
        <v>0</v>
      </c>
      <c r="K277" s="152"/>
      <c r="L277" s="33"/>
      <c r="M277" s="153" t="s">
        <v>1</v>
      </c>
      <c r="N277" s="154" t="s">
        <v>34</v>
      </c>
      <c r="O277" s="155">
        <v>2E-3</v>
      </c>
      <c r="P277" s="155">
        <f>O277*H277</f>
        <v>41.836032000000003</v>
      </c>
      <c r="Q277" s="155">
        <v>0</v>
      </c>
      <c r="R277" s="155">
        <f>Q277*H277</f>
        <v>0</v>
      </c>
      <c r="S277" s="155">
        <v>0</v>
      </c>
      <c r="T277" s="156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7" t="s">
        <v>127</v>
      </c>
      <c r="AT277" s="157" t="s">
        <v>123</v>
      </c>
      <c r="AU277" s="157" t="s">
        <v>79</v>
      </c>
      <c r="AY277" s="18" t="s">
        <v>121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8" t="s">
        <v>77</v>
      </c>
      <c r="BK277" s="158">
        <f>ROUND(I277*H277,2)</f>
        <v>0</v>
      </c>
      <c r="BL277" s="18" t="s">
        <v>127</v>
      </c>
      <c r="BM277" s="157" t="s">
        <v>390</v>
      </c>
    </row>
    <row r="278" spans="1:65" s="13" customFormat="1">
      <c r="B278" s="159"/>
      <c r="D278" s="160" t="s">
        <v>129</v>
      </c>
      <c r="F278" s="162" t="s">
        <v>391</v>
      </c>
      <c r="H278" s="163">
        <v>20918.016</v>
      </c>
      <c r="L278" s="159"/>
      <c r="M278" s="164"/>
      <c r="N278" s="165"/>
      <c r="O278" s="165"/>
      <c r="P278" s="165"/>
      <c r="Q278" s="165"/>
      <c r="R278" s="165"/>
      <c r="S278" s="165"/>
      <c r="T278" s="166"/>
      <c r="AT278" s="161" t="s">
        <v>129</v>
      </c>
      <c r="AU278" s="161" t="s">
        <v>79</v>
      </c>
      <c r="AV278" s="13" t="s">
        <v>79</v>
      </c>
      <c r="AW278" s="13" t="s">
        <v>3</v>
      </c>
      <c r="AX278" s="13" t="s">
        <v>77</v>
      </c>
      <c r="AY278" s="161" t="s">
        <v>121</v>
      </c>
    </row>
    <row r="279" spans="1:65" s="2" customFormat="1" ht="21.75" customHeight="1">
      <c r="A279" s="32"/>
      <c r="B279" s="145"/>
      <c r="C279" s="146" t="s">
        <v>392</v>
      </c>
      <c r="D279" s="146" t="s">
        <v>123</v>
      </c>
      <c r="E279" s="147" t="s">
        <v>393</v>
      </c>
      <c r="F279" s="148" t="s">
        <v>394</v>
      </c>
      <c r="G279" s="149" t="s">
        <v>182</v>
      </c>
      <c r="H279" s="150">
        <v>1162.1120000000001</v>
      </c>
      <c r="I279" s="151"/>
      <c r="J279" s="151">
        <f>ROUND(I279*H279,2)</f>
        <v>0</v>
      </c>
      <c r="K279" s="152"/>
      <c r="L279" s="33"/>
      <c r="M279" s="153" t="s">
        <v>1</v>
      </c>
      <c r="N279" s="154" t="s">
        <v>34</v>
      </c>
      <c r="O279" s="155">
        <v>0.159</v>
      </c>
      <c r="P279" s="155">
        <f>O279*H279</f>
        <v>184.77580800000001</v>
      </c>
      <c r="Q279" s="155">
        <v>0</v>
      </c>
      <c r="R279" s="155">
        <f>Q279*H279</f>
        <v>0</v>
      </c>
      <c r="S279" s="155">
        <v>0</v>
      </c>
      <c r="T279" s="156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7" t="s">
        <v>127</v>
      </c>
      <c r="AT279" s="157" t="s">
        <v>123</v>
      </c>
      <c r="AU279" s="157" t="s">
        <v>79</v>
      </c>
      <c r="AY279" s="18" t="s">
        <v>121</v>
      </c>
      <c r="BE279" s="158">
        <f>IF(N279="základní",J279,0)</f>
        <v>0</v>
      </c>
      <c r="BF279" s="158">
        <f>IF(N279="snížená",J279,0)</f>
        <v>0</v>
      </c>
      <c r="BG279" s="158">
        <f>IF(N279="zákl. přenesená",J279,0)</f>
        <v>0</v>
      </c>
      <c r="BH279" s="158">
        <f>IF(N279="sníž. přenesená",J279,0)</f>
        <v>0</v>
      </c>
      <c r="BI279" s="158">
        <f>IF(N279="nulová",J279,0)</f>
        <v>0</v>
      </c>
      <c r="BJ279" s="18" t="s">
        <v>77</v>
      </c>
      <c r="BK279" s="158">
        <f>ROUND(I279*H279,2)</f>
        <v>0</v>
      </c>
      <c r="BL279" s="18" t="s">
        <v>127</v>
      </c>
      <c r="BM279" s="157" t="s">
        <v>395</v>
      </c>
    </row>
    <row r="280" spans="1:65" s="2" customFormat="1" ht="21.75" customHeight="1">
      <c r="A280" s="32"/>
      <c r="B280" s="145"/>
      <c r="C280" s="146" t="s">
        <v>396</v>
      </c>
      <c r="D280" s="146" t="s">
        <v>123</v>
      </c>
      <c r="E280" s="147" t="s">
        <v>397</v>
      </c>
      <c r="F280" s="148" t="s">
        <v>398</v>
      </c>
      <c r="G280" s="149" t="s">
        <v>182</v>
      </c>
      <c r="H280" s="150">
        <v>4.5</v>
      </c>
      <c r="I280" s="151"/>
      <c r="J280" s="151">
        <f>ROUND(I280*H280,2)</f>
        <v>0</v>
      </c>
      <c r="K280" s="152"/>
      <c r="L280" s="33"/>
      <c r="M280" s="153" t="s">
        <v>1</v>
      </c>
      <c r="N280" s="154" t="s">
        <v>34</v>
      </c>
      <c r="O280" s="155">
        <v>0</v>
      </c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7" t="s">
        <v>127</v>
      </c>
      <c r="AT280" s="157" t="s">
        <v>123</v>
      </c>
      <c r="AU280" s="157" t="s">
        <v>79</v>
      </c>
      <c r="AY280" s="18" t="s">
        <v>121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8" t="s">
        <v>77</v>
      </c>
      <c r="BK280" s="158">
        <f>ROUND(I280*H280,2)</f>
        <v>0</v>
      </c>
      <c r="BL280" s="18" t="s">
        <v>127</v>
      </c>
      <c r="BM280" s="157" t="s">
        <v>399</v>
      </c>
    </row>
    <row r="281" spans="1:65" s="2" customFormat="1" ht="33" customHeight="1">
      <c r="A281" s="32"/>
      <c r="B281" s="145"/>
      <c r="C281" s="146" t="s">
        <v>400</v>
      </c>
      <c r="D281" s="146" t="s">
        <v>123</v>
      </c>
      <c r="E281" s="147" t="s">
        <v>401</v>
      </c>
      <c r="F281" s="148" t="s">
        <v>402</v>
      </c>
      <c r="G281" s="149" t="s">
        <v>182</v>
      </c>
      <c r="H281" s="150">
        <v>948.46</v>
      </c>
      <c r="I281" s="151"/>
      <c r="J281" s="151">
        <f>ROUND(I281*H281,2)</f>
        <v>0</v>
      </c>
      <c r="K281" s="152"/>
      <c r="L281" s="33"/>
      <c r="M281" s="153" t="s">
        <v>1</v>
      </c>
      <c r="N281" s="154" t="s">
        <v>34</v>
      </c>
      <c r="O281" s="155">
        <v>0</v>
      </c>
      <c r="P281" s="155">
        <f>O281*H281</f>
        <v>0</v>
      </c>
      <c r="Q281" s="155">
        <v>0</v>
      </c>
      <c r="R281" s="155">
        <f>Q281*H281</f>
        <v>0</v>
      </c>
      <c r="S281" s="155">
        <v>0</v>
      </c>
      <c r="T281" s="156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7" t="s">
        <v>127</v>
      </c>
      <c r="AT281" s="157" t="s">
        <v>123</v>
      </c>
      <c r="AU281" s="157" t="s">
        <v>79</v>
      </c>
      <c r="AY281" s="18" t="s">
        <v>121</v>
      </c>
      <c r="BE281" s="158">
        <f>IF(N281="základní",J281,0)</f>
        <v>0</v>
      </c>
      <c r="BF281" s="158">
        <f>IF(N281="snížená",J281,0)</f>
        <v>0</v>
      </c>
      <c r="BG281" s="158">
        <f>IF(N281="zákl. přenesená",J281,0)</f>
        <v>0</v>
      </c>
      <c r="BH281" s="158">
        <f>IF(N281="sníž. přenesená",J281,0)</f>
        <v>0</v>
      </c>
      <c r="BI281" s="158">
        <f>IF(N281="nulová",J281,0)</f>
        <v>0</v>
      </c>
      <c r="BJ281" s="18" t="s">
        <v>77</v>
      </c>
      <c r="BK281" s="158">
        <f>ROUND(I281*H281,2)</f>
        <v>0</v>
      </c>
      <c r="BL281" s="18" t="s">
        <v>127</v>
      </c>
      <c r="BM281" s="157" t="s">
        <v>403</v>
      </c>
    </row>
    <row r="282" spans="1:65" s="13" customFormat="1">
      <c r="B282" s="159"/>
      <c r="D282" s="160" t="s">
        <v>129</v>
      </c>
      <c r="E282" s="161" t="s">
        <v>1</v>
      </c>
      <c r="F282" s="162" t="s">
        <v>404</v>
      </c>
      <c r="H282" s="163">
        <v>517.36</v>
      </c>
      <c r="L282" s="159"/>
      <c r="M282" s="164"/>
      <c r="N282" s="165"/>
      <c r="O282" s="165"/>
      <c r="P282" s="165"/>
      <c r="Q282" s="165"/>
      <c r="R282" s="165"/>
      <c r="S282" s="165"/>
      <c r="T282" s="166"/>
      <c r="AT282" s="161" t="s">
        <v>129</v>
      </c>
      <c r="AU282" s="161" t="s">
        <v>79</v>
      </c>
      <c r="AV282" s="13" t="s">
        <v>79</v>
      </c>
      <c r="AW282" s="13" t="s">
        <v>24</v>
      </c>
      <c r="AX282" s="13" t="s">
        <v>69</v>
      </c>
      <c r="AY282" s="161" t="s">
        <v>121</v>
      </c>
    </row>
    <row r="283" spans="1:65" s="13" customFormat="1">
      <c r="B283" s="159"/>
      <c r="D283" s="160" t="s">
        <v>129</v>
      </c>
      <c r="E283" s="161" t="s">
        <v>1</v>
      </c>
      <c r="F283" s="162" t="s">
        <v>405</v>
      </c>
      <c r="H283" s="163">
        <v>431.1</v>
      </c>
      <c r="L283" s="159"/>
      <c r="M283" s="164"/>
      <c r="N283" s="165"/>
      <c r="O283" s="165"/>
      <c r="P283" s="165"/>
      <c r="Q283" s="165"/>
      <c r="R283" s="165"/>
      <c r="S283" s="165"/>
      <c r="T283" s="166"/>
      <c r="AT283" s="161" t="s">
        <v>129</v>
      </c>
      <c r="AU283" s="161" t="s">
        <v>79</v>
      </c>
      <c r="AV283" s="13" t="s">
        <v>79</v>
      </c>
      <c r="AW283" s="13" t="s">
        <v>24</v>
      </c>
      <c r="AX283" s="13" t="s">
        <v>69</v>
      </c>
      <c r="AY283" s="161" t="s">
        <v>121</v>
      </c>
    </row>
    <row r="284" spans="1:65" s="14" customFormat="1">
      <c r="B284" s="167"/>
      <c r="D284" s="160" t="s">
        <v>129</v>
      </c>
      <c r="E284" s="168" t="s">
        <v>1</v>
      </c>
      <c r="F284" s="169" t="s">
        <v>134</v>
      </c>
      <c r="H284" s="170">
        <v>948.46</v>
      </c>
      <c r="L284" s="167"/>
      <c r="M284" s="171"/>
      <c r="N284" s="172"/>
      <c r="O284" s="172"/>
      <c r="P284" s="172"/>
      <c r="Q284" s="172"/>
      <c r="R284" s="172"/>
      <c r="S284" s="172"/>
      <c r="T284" s="173"/>
      <c r="AT284" s="168" t="s">
        <v>129</v>
      </c>
      <c r="AU284" s="168" t="s">
        <v>79</v>
      </c>
      <c r="AV284" s="14" t="s">
        <v>127</v>
      </c>
      <c r="AW284" s="14" t="s">
        <v>24</v>
      </c>
      <c r="AX284" s="14" t="s">
        <v>77</v>
      </c>
      <c r="AY284" s="168" t="s">
        <v>121</v>
      </c>
    </row>
    <row r="285" spans="1:65" s="2" customFormat="1" ht="33" customHeight="1">
      <c r="A285" s="32"/>
      <c r="B285" s="145"/>
      <c r="C285" s="146" t="s">
        <v>406</v>
      </c>
      <c r="D285" s="146" t="s">
        <v>123</v>
      </c>
      <c r="E285" s="147" t="s">
        <v>407</v>
      </c>
      <c r="F285" s="148" t="s">
        <v>408</v>
      </c>
      <c r="G285" s="149" t="s">
        <v>182</v>
      </c>
      <c r="H285" s="150">
        <v>209.15199999999999</v>
      </c>
      <c r="I285" s="151"/>
      <c r="J285" s="151">
        <f>ROUND(I285*H285,2)</f>
        <v>0</v>
      </c>
      <c r="K285" s="152"/>
      <c r="L285" s="33"/>
      <c r="M285" s="153" t="s">
        <v>1</v>
      </c>
      <c r="N285" s="154" t="s">
        <v>34</v>
      </c>
      <c r="O285" s="155">
        <v>0</v>
      </c>
      <c r="P285" s="155">
        <f>O285*H285</f>
        <v>0</v>
      </c>
      <c r="Q285" s="155">
        <v>0</v>
      </c>
      <c r="R285" s="155">
        <f>Q285*H285</f>
        <v>0</v>
      </c>
      <c r="S285" s="155">
        <v>0</v>
      </c>
      <c r="T285" s="15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7" t="s">
        <v>127</v>
      </c>
      <c r="AT285" s="157" t="s">
        <v>123</v>
      </c>
      <c r="AU285" s="157" t="s">
        <v>79</v>
      </c>
      <c r="AY285" s="18" t="s">
        <v>121</v>
      </c>
      <c r="BE285" s="158">
        <f>IF(N285="základní",J285,0)</f>
        <v>0</v>
      </c>
      <c r="BF285" s="158">
        <f>IF(N285="snížená",J285,0)</f>
        <v>0</v>
      </c>
      <c r="BG285" s="158">
        <f>IF(N285="zákl. přenesená",J285,0)</f>
        <v>0</v>
      </c>
      <c r="BH285" s="158">
        <f>IF(N285="sníž. přenesená",J285,0)</f>
        <v>0</v>
      </c>
      <c r="BI285" s="158">
        <f>IF(N285="nulová",J285,0)</f>
        <v>0</v>
      </c>
      <c r="BJ285" s="18" t="s">
        <v>77</v>
      </c>
      <c r="BK285" s="158">
        <f>ROUND(I285*H285,2)</f>
        <v>0</v>
      </c>
      <c r="BL285" s="18" t="s">
        <v>127</v>
      </c>
      <c r="BM285" s="157" t="s">
        <v>409</v>
      </c>
    </row>
    <row r="286" spans="1:65" s="12" customFormat="1" ht="22.9" customHeight="1">
      <c r="B286" s="133"/>
      <c r="D286" s="134" t="s">
        <v>68</v>
      </c>
      <c r="E286" s="143" t="s">
        <v>410</v>
      </c>
      <c r="F286" s="143" t="s">
        <v>411</v>
      </c>
      <c r="J286" s="144">
        <f>BK286</f>
        <v>0</v>
      </c>
      <c r="L286" s="133"/>
      <c r="M286" s="137"/>
      <c r="N286" s="138"/>
      <c r="O286" s="138"/>
      <c r="P286" s="139">
        <f>P287</f>
        <v>10.639332</v>
      </c>
      <c r="Q286" s="138"/>
      <c r="R286" s="139">
        <f>R287</f>
        <v>0</v>
      </c>
      <c r="S286" s="138"/>
      <c r="T286" s="140">
        <f>T287</f>
        <v>0</v>
      </c>
      <c r="AR286" s="134" t="s">
        <v>77</v>
      </c>
      <c r="AT286" s="141" t="s">
        <v>68</v>
      </c>
      <c r="AU286" s="141" t="s">
        <v>77</v>
      </c>
      <c r="AY286" s="134" t="s">
        <v>121</v>
      </c>
      <c r="BK286" s="142">
        <f>BK287</f>
        <v>0</v>
      </c>
    </row>
    <row r="287" spans="1:65" s="2" customFormat="1" ht="21.75" customHeight="1">
      <c r="A287" s="32"/>
      <c r="B287" s="145"/>
      <c r="C287" s="146" t="s">
        <v>412</v>
      </c>
      <c r="D287" s="146" t="s">
        <v>123</v>
      </c>
      <c r="E287" s="147" t="s">
        <v>413</v>
      </c>
      <c r="F287" s="148" t="s">
        <v>414</v>
      </c>
      <c r="G287" s="149" t="s">
        <v>182</v>
      </c>
      <c r="H287" s="150">
        <v>161.202</v>
      </c>
      <c r="I287" s="151"/>
      <c r="J287" s="151">
        <f>ROUND(I287*H287,2)</f>
        <v>0</v>
      </c>
      <c r="K287" s="152"/>
      <c r="L287" s="33"/>
      <c r="M287" s="153" t="s">
        <v>1</v>
      </c>
      <c r="N287" s="154" t="s">
        <v>34</v>
      </c>
      <c r="O287" s="155">
        <v>6.6000000000000003E-2</v>
      </c>
      <c r="P287" s="155">
        <f>O287*H287</f>
        <v>10.639332</v>
      </c>
      <c r="Q287" s="155">
        <v>0</v>
      </c>
      <c r="R287" s="155">
        <f>Q287*H287</f>
        <v>0</v>
      </c>
      <c r="S287" s="155">
        <v>0</v>
      </c>
      <c r="T287" s="156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7" t="s">
        <v>127</v>
      </c>
      <c r="AT287" s="157" t="s">
        <v>123</v>
      </c>
      <c r="AU287" s="157" t="s">
        <v>79</v>
      </c>
      <c r="AY287" s="18" t="s">
        <v>121</v>
      </c>
      <c r="BE287" s="158">
        <f>IF(N287="základní",J287,0)</f>
        <v>0</v>
      </c>
      <c r="BF287" s="158">
        <f>IF(N287="snížená",J287,0)</f>
        <v>0</v>
      </c>
      <c r="BG287" s="158">
        <f>IF(N287="zákl. přenesená",J287,0)</f>
        <v>0</v>
      </c>
      <c r="BH287" s="158">
        <f>IF(N287="sníž. přenesená",J287,0)</f>
        <v>0</v>
      </c>
      <c r="BI287" s="158">
        <f>IF(N287="nulová",J287,0)</f>
        <v>0</v>
      </c>
      <c r="BJ287" s="18" t="s">
        <v>77</v>
      </c>
      <c r="BK287" s="158">
        <f>ROUND(I287*H287,2)</f>
        <v>0</v>
      </c>
      <c r="BL287" s="18" t="s">
        <v>127</v>
      </c>
      <c r="BM287" s="157" t="s">
        <v>415</v>
      </c>
    </row>
    <row r="288" spans="1:65" s="12" customFormat="1" ht="25.9" customHeight="1">
      <c r="B288" s="133"/>
      <c r="D288" s="134" t="s">
        <v>68</v>
      </c>
      <c r="E288" s="135" t="s">
        <v>416</v>
      </c>
      <c r="F288" s="135" t="s">
        <v>417</v>
      </c>
      <c r="J288" s="136">
        <f>BK288</f>
        <v>0</v>
      </c>
      <c r="L288" s="133"/>
      <c r="M288" s="137"/>
      <c r="N288" s="138"/>
      <c r="O288" s="138"/>
      <c r="P288" s="139">
        <f>P289+P291+P294</f>
        <v>0</v>
      </c>
      <c r="Q288" s="138"/>
      <c r="R288" s="139">
        <f>R289+R291+R294</f>
        <v>0</v>
      </c>
      <c r="S288" s="138"/>
      <c r="T288" s="140">
        <f>T289+T291+T294</f>
        <v>0</v>
      </c>
      <c r="AR288" s="134" t="s">
        <v>153</v>
      </c>
      <c r="AT288" s="141" t="s">
        <v>68</v>
      </c>
      <c r="AU288" s="141" t="s">
        <v>69</v>
      </c>
      <c r="AY288" s="134" t="s">
        <v>121</v>
      </c>
      <c r="BK288" s="142">
        <f>BK289+BK291+BK294</f>
        <v>0</v>
      </c>
    </row>
    <row r="289" spans="1:65" s="12" customFormat="1" ht="22.9" customHeight="1">
      <c r="B289" s="133"/>
      <c r="D289" s="134" t="s">
        <v>68</v>
      </c>
      <c r="E289" s="143" t="s">
        <v>418</v>
      </c>
      <c r="F289" s="143" t="s">
        <v>419</v>
      </c>
      <c r="J289" s="144">
        <f>BK289</f>
        <v>0</v>
      </c>
      <c r="L289" s="133"/>
      <c r="M289" s="137"/>
      <c r="N289" s="138"/>
      <c r="O289" s="138"/>
      <c r="P289" s="139">
        <f>P290</f>
        <v>0</v>
      </c>
      <c r="Q289" s="138"/>
      <c r="R289" s="139">
        <f>R290</f>
        <v>0</v>
      </c>
      <c r="S289" s="138"/>
      <c r="T289" s="140">
        <f>T290</f>
        <v>0</v>
      </c>
      <c r="AR289" s="134" t="s">
        <v>153</v>
      </c>
      <c r="AT289" s="141" t="s">
        <v>68</v>
      </c>
      <c r="AU289" s="141" t="s">
        <v>77</v>
      </c>
      <c r="AY289" s="134" t="s">
        <v>121</v>
      </c>
      <c r="BK289" s="142">
        <f>BK290</f>
        <v>0</v>
      </c>
    </row>
    <row r="290" spans="1:65" s="2" customFormat="1" ht="16.5" customHeight="1">
      <c r="A290" s="32"/>
      <c r="B290" s="145"/>
      <c r="C290" s="146" t="s">
        <v>420</v>
      </c>
      <c r="D290" s="146" t="s">
        <v>123</v>
      </c>
      <c r="E290" s="147" t="s">
        <v>421</v>
      </c>
      <c r="F290" s="148" t="s">
        <v>422</v>
      </c>
      <c r="G290" s="149" t="s">
        <v>423</v>
      </c>
      <c r="H290" s="150">
        <v>1</v>
      </c>
      <c r="I290" s="151"/>
      <c r="J290" s="151">
        <f>ROUND(I290*H290,2)</f>
        <v>0</v>
      </c>
      <c r="K290" s="152"/>
      <c r="L290" s="33"/>
      <c r="M290" s="153" t="s">
        <v>1</v>
      </c>
      <c r="N290" s="154" t="s">
        <v>34</v>
      </c>
      <c r="O290" s="155">
        <v>0</v>
      </c>
      <c r="P290" s="155">
        <f>O290*H290</f>
        <v>0</v>
      </c>
      <c r="Q290" s="155">
        <v>0</v>
      </c>
      <c r="R290" s="155">
        <f>Q290*H290</f>
        <v>0</v>
      </c>
      <c r="S290" s="155">
        <v>0</v>
      </c>
      <c r="T290" s="156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7" t="s">
        <v>424</v>
      </c>
      <c r="AT290" s="157" t="s">
        <v>123</v>
      </c>
      <c r="AU290" s="157" t="s">
        <v>79</v>
      </c>
      <c r="AY290" s="18" t="s">
        <v>121</v>
      </c>
      <c r="BE290" s="158">
        <f>IF(N290="základní",J290,0)</f>
        <v>0</v>
      </c>
      <c r="BF290" s="158">
        <f>IF(N290="snížená",J290,0)</f>
        <v>0</v>
      </c>
      <c r="BG290" s="158">
        <f>IF(N290="zákl. přenesená",J290,0)</f>
        <v>0</v>
      </c>
      <c r="BH290" s="158">
        <f>IF(N290="sníž. přenesená",J290,0)</f>
        <v>0</v>
      </c>
      <c r="BI290" s="158">
        <f>IF(N290="nulová",J290,0)</f>
        <v>0</v>
      </c>
      <c r="BJ290" s="18" t="s">
        <v>77</v>
      </c>
      <c r="BK290" s="158">
        <f>ROUND(I290*H290,2)</f>
        <v>0</v>
      </c>
      <c r="BL290" s="18" t="s">
        <v>424</v>
      </c>
      <c r="BM290" s="157" t="s">
        <v>425</v>
      </c>
    </row>
    <row r="291" spans="1:65" s="12" customFormat="1" ht="22.9" customHeight="1">
      <c r="B291" s="133"/>
      <c r="D291" s="134" t="s">
        <v>68</v>
      </c>
      <c r="E291" s="143" t="s">
        <v>426</v>
      </c>
      <c r="F291" s="143" t="s">
        <v>427</v>
      </c>
      <c r="J291" s="144">
        <f>BK291</f>
        <v>0</v>
      </c>
      <c r="L291" s="133"/>
      <c r="M291" s="137"/>
      <c r="N291" s="138"/>
      <c r="O291" s="138"/>
      <c r="P291" s="139">
        <f>SUM(P292:P293)</f>
        <v>0</v>
      </c>
      <c r="Q291" s="138"/>
      <c r="R291" s="139">
        <f>SUM(R292:R293)</f>
        <v>0</v>
      </c>
      <c r="S291" s="138"/>
      <c r="T291" s="140">
        <f>SUM(T292:T293)</f>
        <v>0</v>
      </c>
      <c r="AR291" s="134" t="s">
        <v>153</v>
      </c>
      <c r="AT291" s="141" t="s">
        <v>68</v>
      </c>
      <c r="AU291" s="141" t="s">
        <v>77</v>
      </c>
      <c r="AY291" s="134" t="s">
        <v>121</v>
      </c>
      <c r="BK291" s="142">
        <f>SUM(BK292:BK293)</f>
        <v>0</v>
      </c>
    </row>
    <row r="292" spans="1:65" s="2" customFormat="1" ht="16.5" customHeight="1">
      <c r="A292" s="32"/>
      <c r="B292" s="145"/>
      <c r="C292" s="146" t="s">
        <v>428</v>
      </c>
      <c r="D292" s="146" t="s">
        <v>123</v>
      </c>
      <c r="E292" s="147" t="s">
        <v>429</v>
      </c>
      <c r="F292" s="148" t="s">
        <v>427</v>
      </c>
      <c r="G292" s="149" t="s">
        <v>423</v>
      </c>
      <c r="H292" s="150">
        <v>1</v>
      </c>
      <c r="I292" s="151"/>
      <c r="J292" s="151">
        <f>ROUND(I292*H292,2)</f>
        <v>0</v>
      </c>
      <c r="K292" s="152"/>
      <c r="L292" s="33"/>
      <c r="M292" s="153" t="s">
        <v>1</v>
      </c>
      <c r="N292" s="154" t="s">
        <v>34</v>
      </c>
      <c r="O292" s="155">
        <v>0</v>
      </c>
      <c r="P292" s="155">
        <f>O292*H292</f>
        <v>0</v>
      </c>
      <c r="Q292" s="155">
        <v>0</v>
      </c>
      <c r="R292" s="155">
        <f>Q292*H292</f>
        <v>0</v>
      </c>
      <c r="S292" s="155">
        <v>0</v>
      </c>
      <c r="T292" s="156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7" t="s">
        <v>424</v>
      </c>
      <c r="AT292" s="157" t="s">
        <v>123</v>
      </c>
      <c r="AU292" s="157" t="s">
        <v>79</v>
      </c>
      <c r="AY292" s="18" t="s">
        <v>121</v>
      </c>
      <c r="BE292" s="158">
        <f>IF(N292="základní",J292,0)</f>
        <v>0</v>
      </c>
      <c r="BF292" s="158">
        <f>IF(N292="snížená",J292,0)</f>
        <v>0</v>
      </c>
      <c r="BG292" s="158">
        <f>IF(N292="zákl. přenesená",J292,0)</f>
        <v>0</v>
      </c>
      <c r="BH292" s="158">
        <f>IF(N292="sníž. přenesená",J292,0)</f>
        <v>0</v>
      </c>
      <c r="BI292" s="158">
        <f>IF(N292="nulová",J292,0)</f>
        <v>0</v>
      </c>
      <c r="BJ292" s="18" t="s">
        <v>77</v>
      </c>
      <c r="BK292" s="158">
        <f>ROUND(I292*H292,2)</f>
        <v>0</v>
      </c>
      <c r="BL292" s="18" t="s">
        <v>424</v>
      </c>
      <c r="BM292" s="157" t="s">
        <v>430</v>
      </c>
    </row>
    <row r="293" spans="1:65" s="2" customFormat="1" ht="16.5" customHeight="1">
      <c r="A293" s="32"/>
      <c r="B293" s="145"/>
      <c r="C293" s="146" t="s">
        <v>431</v>
      </c>
      <c r="D293" s="146" t="s">
        <v>123</v>
      </c>
      <c r="E293" s="147" t="s">
        <v>432</v>
      </c>
      <c r="F293" s="148" t="s">
        <v>433</v>
      </c>
      <c r="G293" s="149" t="s">
        <v>423</v>
      </c>
      <c r="H293" s="150">
        <v>1</v>
      </c>
      <c r="I293" s="151"/>
      <c r="J293" s="151">
        <f>ROUND(I293*H293,2)</f>
        <v>0</v>
      </c>
      <c r="K293" s="152"/>
      <c r="L293" s="33"/>
      <c r="M293" s="153" t="s">
        <v>1</v>
      </c>
      <c r="N293" s="154" t="s">
        <v>34</v>
      </c>
      <c r="O293" s="155">
        <v>0</v>
      </c>
      <c r="P293" s="155">
        <f>O293*H293</f>
        <v>0</v>
      </c>
      <c r="Q293" s="155">
        <v>0</v>
      </c>
      <c r="R293" s="155">
        <f>Q293*H293</f>
        <v>0</v>
      </c>
      <c r="S293" s="155">
        <v>0</v>
      </c>
      <c r="T293" s="156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7" t="s">
        <v>424</v>
      </c>
      <c r="AT293" s="157" t="s">
        <v>123</v>
      </c>
      <c r="AU293" s="157" t="s">
        <v>79</v>
      </c>
      <c r="AY293" s="18" t="s">
        <v>121</v>
      </c>
      <c r="BE293" s="158">
        <f>IF(N293="základní",J293,0)</f>
        <v>0</v>
      </c>
      <c r="BF293" s="158">
        <f>IF(N293="snížená",J293,0)</f>
        <v>0</v>
      </c>
      <c r="BG293" s="158">
        <f>IF(N293="zákl. přenesená",J293,0)</f>
        <v>0</v>
      </c>
      <c r="BH293" s="158">
        <f>IF(N293="sníž. přenesená",J293,0)</f>
        <v>0</v>
      </c>
      <c r="BI293" s="158">
        <f>IF(N293="nulová",J293,0)</f>
        <v>0</v>
      </c>
      <c r="BJ293" s="18" t="s">
        <v>77</v>
      </c>
      <c r="BK293" s="158">
        <f>ROUND(I293*H293,2)</f>
        <v>0</v>
      </c>
      <c r="BL293" s="18" t="s">
        <v>424</v>
      </c>
      <c r="BM293" s="157" t="s">
        <v>434</v>
      </c>
    </row>
    <row r="294" spans="1:65" s="12" customFormat="1" ht="22.9" customHeight="1">
      <c r="B294" s="133"/>
      <c r="D294" s="134" t="s">
        <v>68</v>
      </c>
      <c r="E294" s="143" t="s">
        <v>435</v>
      </c>
      <c r="F294" s="143" t="s">
        <v>436</v>
      </c>
      <c r="J294" s="144">
        <f>BK294</f>
        <v>0</v>
      </c>
      <c r="L294" s="133"/>
      <c r="M294" s="137"/>
      <c r="N294" s="138"/>
      <c r="O294" s="138"/>
      <c r="P294" s="139">
        <f>P295</f>
        <v>0</v>
      </c>
      <c r="Q294" s="138"/>
      <c r="R294" s="139">
        <f>R295</f>
        <v>0</v>
      </c>
      <c r="S294" s="138"/>
      <c r="T294" s="140">
        <f>T295</f>
        <v>0</v>
      </c>
      <c r="AR294" s="134" t="s">
        <v>153</v>
      </c>
      <c r="AT294" s="141" t="s">
        <v>68</v>
      </c>
      <c r="AU294" s="141" t="s">
        <v>77</v>
      </c>
      <c r="AY294" s="134" t="s">
        <v>121</v>
      </c>
      <c r="BK294" s="142">
        <f>BK295</f>
        <v>0</v>
      </c>
    </row>
    <row r="295" spans="1:65" s="2" customFormat="1" ht="16.5" customHeight="1">
      <c r="A295" s="32"/>
      <c r="B295" s="145"/>
      <c r="C295" s="146" t="s">
        <v>437</v>
      </c>
      <c r="D295" s="146" t="s">
        <v>123</v>
      </c>
      <c r="E295" s="147" t="s">
        <v>438</v>
      </c>
      <c r="F295" s="148" t="s">
        <v>439</v>
      </c>
      <c r="G295" s="149" t="s">
        <v>423</v>
      </c>
      <c r="H295" s="150">
        <v>3</v>
      </c>
      <c r="I295" s="151"/>
      <c r="J295" s="151">
        <f>ROUND(I295*H295,2)</f>
        <v>0</v>
      </c>
      <c r="K295" s="152"/>
      <c r="L295" s="33"/>
      <c r="M295" s="197" t="s">
        <v>1</v>
      </c>
      <c r="N295" s="198" t="s">
        <v>34</v>
      </c>
      <c r="O295" s="199">
        <v>0</v>
      </c>
      <c r="P295" s="199">
        <f>O295*H295</f>
        <v>0</v>
      </c>
      <c r="Q295" s="199">
        <v>0</v>
      </c>
      <c r="R295" s="199">
        <f>Q295*H295</f>
        <v>0</v>
      </c>
      <c r="S295" s="199">
        <v>0</v>
      </c>
      <c r="T295" s="200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7" t="s">
        <v>424</v>
      </c>
      <c r="AT295" s="157" t="s">
        <v>123</v>
      </c>
      <c r="AU295" s="157" t="s">
        <v>79</v>
      </c>
      <c r="AY295" s="18" t="s">
        <v>121</v>
      </c>
      <c r="BE295" s="158">
        <f>IF(N295="základní",J295,0)</f>
        <v>0</v>
      </c>
      <c r="BF295" s="158">
        <f>IF(N295="snížená",J295,0)</f>
        <v>0</v>
      </c>
      <c r="BG295" s="158">
        <f>IF(N295="zákl. přenesená",J295,0)</f>
        <v>0</v>
      </c>
      <c r="BH295" s="158">
        <f>IF(N295="sníž. přenesená",J295,0)</f>
        <v>0</v>
      </c>
      <c r="BI295" s="158">
        <f>IF(N295="nulová",J295,0)</f>
        <v>0</v>
      </c>
      <c r="BJ295" s="18" t="s">
        <v>77</v>
      </c>
      <c r="BK295" s="158">
        <f>ROUND(I295*H295,2)</f>
        <v>0</v>
      </c>
      <c r="BL295" s="18" t="s">
        <v>424</v>
      </c>
      <c r="BM295" s="157" t="s">
        <v>440</v>
      </c>
    </row>
    <row r="296" spans="1:65" s="2" customFormat="1" ht="6.95" customHeight="1">
      <c r="A296" s="32"/>
      <c r="B296" s="47"/>
      <c r="C296" s="48"/>
      <c r="D296" s="48"/>
      <c r="E296" s="48"/>
      <c r="F296" s="48"/>
      <c r="G296" s="48"/>
      <c r="H296" s="48"/>
      <c r="I296" s="48"/>
      <c r="J296" s="48"/>
      <c r="K296" s="48"/>
      <c r="L296" s="33"/>
      <c r="M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</row>
  </sheetData>
  <autoFilter ref="C130:K295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01 - rekonstrukce komunikace</vt:lpstr>
      <vt:lpstr>'01 - rekonstrukce komunikace'!Názvy_tisku</vt:lpstr>
      <vt:lpstr>'Rekapitulace stavby'!Názvy_tisku</vt:lpstr>
      <vt:lpstr>'01 - rekonstrukce komunikace'!Oblast_tisku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2020-07-15T08:41:19Z</dcterms:created>
  <dcterms:modified xsi:type="dcterms:W3CDTF">2020-07-22T14:46:43Z</dcterms:modified>
</cp:coreProperties>
</file>